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375" windowHeight="4470" tabRatio="886" activeTab="2"/>
  </bookViews>
  <sheets>
    <sheet name="Инструкция" sheetId="1" r:id="rId1"/>
    <sheet name="Лог обновления" sheetId="2" state="veryHidden" r:id="rId2"/>
    <sheet name="Титульный" sheetId="3" r:id="rId3"/>
    <sheet name="Форма 3.1" sheetId="4" r:id="rId4"/>
    <sheet name="Форма 3.1 (кварталы)" sheetId="5" r:id="rId5"/>
    <sheet name="Форма 16" sheetId="6" r:id="rId6"/>
    <sheet name="Субабоненты" sheetId="7" r:id="rId7"/>
    <sheet name="Субабоненты (кварталы)" sheetId="8" r:id="rId8"/>
    <sheet name="Комментарии" sheetId="9" r:id="rId9"/>
    <sheet name="Проверка" sheetId="10" r:id="rId10"/>
    <sheet name="TEHSHEET" sheetId="11" state="veryHidden" r:id="rId11"/>
    <sheet name="modProv" sheetId="12" state="veryHidden" r:id="rId12"/>
    <sheet name="et_union_hor" sheetId="13" state="veryHidden" r:id="rId13"/>
    <sheet name="modReestr" sheetId="14" state="veryHidden" r:id="rId14"/>
    <sheet name="modfrmReestr" sheetId="15" state="veryHidden" r:id="rId15"/>
    <sheet name="AllSheetsInThisWorkbook" sheetId="16" state="veryHidden" r:id="rId16"/>
    <sheet name="REESTR_ORG" sheetId="17" state="veryHidden" r:id="rId17"/>
    <sheet name="modClassifierValidate" sheetId="18" state="veryHidden" r:id="rId18"/>
    <sheet name="modHyp" sheetId="19" state="veryHidden" r:id="rId19"/>
    <sheet name="modList00" sheetId="20" state="veryHidden" r:id="rId20"/>
    <sheet name="modList03" sheetId="21" state="veryHidden" r:id="rId21"/>
    <sheet name="modList04" sheetId="22" state="veryHidden" r:id="rId22"/>
    <sheet name="modInstruction" sheetId="23" state="veryHidden" r:id="rId23"/>
    <sheet name="modUpdTemplMain" sheetId="24" state="veryHidden" r:id="rId24"/>
    <sheet name="modfrmCheckUpdates" sheetId="25" state="veryHidden" r:id="rId25"/>
  </sheets>
  <definedNames>
    <definedName name="_xlnm._FilterDatabase" localSheetId="9" hidden="1">'Проверка'!$B$4:$D$4</definedName>
    <definedName name="anscount" hidden="1">1</definedName>
    <definedName name="CheckBC_List04">'Субабоненты'!$E$15:$E$42</definedName>
    <definedName name="chkGetUpdatesValue">'Инструкция'!$AA$95</definedName>
    <definedName name="chkNoUpdatesValue">'Инструкция'!$AA$97</definedName>
    <definedName name="code">'Инструкция'!$B$2</definedName>
    <definedName name="CYear">'Форма 16'!$L$15</definedName>
    <definedName name="dolj_lico">'Титульный'!$F$24:$F$27</definedName>
    <definedName name="et_List04">'et_union_hor'!$3:$4</definedName>
    <definedName name="et_List05">'et_union_hor'!$8:$9</definedName>
    <definedName name="FirstLine">'Инструкция'!$A$6</definedName>
    <definedName name="god">'Титульный'!$F$9</definedName>
    <definedName name="inn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'Инструкция'!$70:$75</definedName>
    <definedName name="Instr_7">'Инструкция'!$76:$92</definedName>
    <definedName name="Instr_8">'Инструкция'!$93:$107</definedName>
    <definedName name="kpp">'Титульный'!$F$13</definedName>
    <definedName name="List03_date1">'Форма 16'!$G$15</definedName>
    <definedName name="List03_date2">'Форма 16'!$L$15</definedName>
    <definedName name="org">'Титульный'!$F$11</definedName>
    <definedName name="pIns_List04">'Субабоненты'!$E$42</definedName>
    <definedName name="pIns_List05">'Субабоненты (кварталы)'!$E$42</definedName>
    <definedName name="PYear">'Форма 16'!$G$15</definedName>
    <definedName name="REESTR_ORG_RANGE">'REESTR_ORG'!$A$2:$G$74</definedName>
    <definedName name="REGION">'TEHSHEET'!$A$2:$A$85</definedName>
    <definedName name="region_name">'Титульный'!$F$7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UpdStatus">'Инструкция'!$AA$1</definedName>
    <definedName name="version">'Инструкция'!$B$3</definedName>
    <definedName name="year_list">'TEHSHEET'!$B$2:$B$8</definedName>
  </definedNames>
  <calcPr fullCalcOnLoad="1"/>
</workbook>
</file>

<file path=xl/sharedStrings.xml><?xml version="1.0" encoding="utf-8"?>
<sst xmlns="http://schemas.openxmlformats.org/spreadsheetml/2006/main" count="1185" uniqueCount="491">
  <si>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</si>
  <si>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</si>
  <si>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</si>
  <si>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</si>
  <si>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</si>
  <si>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Год</t>
  </si>
  <si>
    <t>Ссылка</t>
  </si>
  <si>
    <t>Причина</t>
  </si>
  <si>
    <t>№ п/п</t>
  </si>
  <si>
    <t>Должностное лицо, ответственное за составление формы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</si>
  <si>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</si>
  <si>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</si>
  <si>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</si>
  <si>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</si>
  <si>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</si>
  <si>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</si>
  <si>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</si>
  <si>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</si>
  <si>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</si>
  <si>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</si>
  <si>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</si>
  <si>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</si>
  <si>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</si>
  <si>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</si>
  <si>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</si>
  <si>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</si>
  <si>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</si>
  <si>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</si>
  <si>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</si>
  <si>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</si>
  <si>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</si>
  <si>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</si>
  <si>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</si>
  <si>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</si>
  <si>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</si>
  <si>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</si>
  <si>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</si>
  <si>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</si>
  <si>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</si>
  <si>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</si>
  <si>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</si>
  <si>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</si>
  <si>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</si>
  <si>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</si>
  <si>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</si>
  <si>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</si>
  <si>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</si>
  <si>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</si>
  <si>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</si>
  <si>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</si>
  <si>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</si>
  <si>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</si>
  <si>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</si>
  <si>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</si>
  <si>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</si>
  <si>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</si>
  <si>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</si>
  <si>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</si>
  <si>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</si>
  <si>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</si>
  <si>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</si>
  <si>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</si>
  <si>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</si>
  <si>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</si>
  <si>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</si>
  <si>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</si>
  <si>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</si>
  <si>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</si>
  <si>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</si>
  <si>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</si>
  <si>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</si>
  <si>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</si>
  <si>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</si>
  <si>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</si>
  <si>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</si>
  <si>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</si>
  <si>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</si>
  <si>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</si>
  <si>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</si>
  <si>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</si>
  <si>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</si>
  <si>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</si>
  <si>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</si>
  <si>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</si>
  <si>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</si>
  <si>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</si>
  <si>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</si>
  <si>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</si>
  <si>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</si>
  <si>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</si>
  <si>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</si>
  <si>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</si>
  <si>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</si>
  <si>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</si>
  <si>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</si>
  <si>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</si>
  <si>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</si>
  <si>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</si>
  <si>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</si>
  <si>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</si>
  <si>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</si>
  <si>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</si>
  <si>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</si>
  <si>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</si>
  <si>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</si>
  <si>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</si>
  <si>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</si>
  <si>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</si>
  <si>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</si>
  <si>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</si>
  <si>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</si>
  <si>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</si>
  <si>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</si>
  <si>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7</t>
  </si>
  <si>
    <t>млн.кВтч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</si>
  <si>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</si>
  <si>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</si>
  <si>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</si>
  <si>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</si>
  <si>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</si>
  <si>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</si>
  <si>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</si>
  <si>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</si>
  <si>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modList00</t>
  </si>
  <si>
    <t>Наименование организации</t>
  </si>
  <si>
    <t>Адрес организации</t>
  </si>
  <si>
    <t>Руководитель</t>
  </si>
  <si>
    <t>Главный бухгалтер</t>
  </si>
  <si>
    <t>Январь</t>
  </si>
  <si>
    <t>МВт</t>
  </si>
  <si>
    <t xml:space="preserve">Руководитель организации                                                       </t>
  </si>
  <si>
    <t>Руководитель органа исполнительной власти субъекта Российской Федерации в области государственного регулирования тарифов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</si>
  <si>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</si>
  <si>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</si>
  <si>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</si>
  <si>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</si>
  <si>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</si>
  <si>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</si>
  <si>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</si>
  <si>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</si>
  <si>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</si>
  <si>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</si>
  <si>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</si>
  <si>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</si>
  <si>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</si>
  <si>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</si>
  <si>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</si>
  <si>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</si>
  <si>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</si>
  <si>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</si>
  <si>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</si>
  <si>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</si>
  <si>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</si>
  <si>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Электроэнергия</t>
  </si>
  <si>
    <t>2.1</t>
  </si>
  <si>
    <t>2.2</t>
  </si>
  <si>
    <t>Мощность</t>
  </si>
  <si>
    <t>Показатель</t>
  </si>
  <si>
    <t>et_List04</t>
  </si>
  <si>
    <t>et_List05</t>
  </si>
  <si>
    <t>et_union_hor</t>
  </si>
  <si>
    <t>Предложения сетевой компании по технологическому расходу электроэнергии (мощности) - потерям в электрических сетях</t>
  </si>
  <si>
    <t>План</t>
  </si>
  <si>
    <t>Факт</t>
  </si>
  <si>
    <t>Форма 3.1</t>
  </si>
  <si>
    <t>Наименование</t>
  </si>
  <si>
    <t>Ед. изм.</t>
  </si>
  <si>
    <t>Отпуск в сеть-энергия</t>
  </si>
  <si>
    <t>Поступление в сеть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</si>
  <si>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</si>
  <si>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</si>
  <si>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</si>
  <si>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</si>
  <si>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L2.2</t>
  </si>
  <si>
    <t>передачу сторонним потребителям (субабонентам)</t>
  </si>
  <si>
    <t>Относительные потери-энергия</t>
  </si>
  <si>
    <t>Относительные потери</t>
  </si>
  <si>
    <t>%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</si>
  <si>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</si>
  <si>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</si>
  <si>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</si>
  <si>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</si>
  <si>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</si>
  <si>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</si>
  <si>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</si>
  <si>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</si>
  <si>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L6.1</t>
  </si>
  <si>
    <t>6.1</t>
  </si>
  <si>
    <t>L6.2</t>
  </si>
  <si>
    <t>6.2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</si>
  <si>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</si>
  <si>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</si>
  <si>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</si>
  <si>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</si>
  <si>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</si>
  <si>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</si>
  <si>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</si>
  <si>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</si>
  <si>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</si>
  <si>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</si>
  <si>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</si>
  <si>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</si>
  <si>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</si>
  <si>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</si>
  <si>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Присоединенная мощность потребителей</t>
  </si>
  <si>
    <t>10</t>
  </si>
  <si>
    <t xml:space="preserve">Присоединенная мощность </t>
  </si>
  <si>
    <t>МВА</t>
  </si>
  <si>
    <t>L10.1</t>
  </si>
  <si>
    <t>10.1</t>
  </si>
  <si>
    <t>L10.2</t>
  </si>
  <si>
    <t>10.2</t>
  </si>
  <si>
    <t>Отпуск э/энергии в сеть (млн. кВтч)</t>
  </si>
  <si>
    <t>Норматив потерь электроэнергии</t>
  </si>
  <si>
    <t>Приказ Минэнерго РФ</t>
  </si>
  <si>
    <t>Абсол. величина (млн. кВтч)</t>
  </si>
  <si>
    <t>Дата</t>
  </si>
  <si>
    <t>Номер</t>
  </si>
  <si>
    <t>Добавить организацию</t>
  </si>
  <si>
    <t>year_list</t>
  </si>
  <si>
    <t>2008</t>
  </si>
  <si>
    <t>2009</t>
  </si>
  <si>
    <t>2010</t>
  </si>
  <si>
    <t>2011</t>
  </si>
  <si>
    <t>2012</t>
  </si>
  <si>
    <t>2013</t>
  </si>
  <si>
    <t>Форма 3.1 (кварталы)</t>
  </si>
  <si>
    <t>Форма 16</t>
  </si>
  <si>
    <t>Субабоненты</t>
  </si>
  <si>
    <t>Субабоненты (кварталы)</t>
  </si>
  <si>
    <t>modList04</t>
  </si>
  <si>
    <t>modList03</t>
  </si>
  <si>
    <t>Юридический адрес</t>
  </si>
  <si>
    <t>Почтовый адрес</t>
  </si>
  <si>
    <t xml:space="preserve"> (требуется обновление)</t>
  </si>
  <si>
    <t xml:space="preserve"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</si>
  <si>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</si>
  <si>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</si>
  <si>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</si>
  <si>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</si>
  <si>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</si>
  <si>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</si>
  <si>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</si>
  <si>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</si>
  <si>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http://support.eias.ru/index.php?a=add&amp;catid=5</t>
  </si>
  <si>
    <t>E-mail:</t>
  </si>
  <si>
    <t>sp@eias.ru</t>
  </si>
  <si>
    <t>Дистрибутивы:</t>
  </si>
  <si>
    <t>http://eiasfst.ru/?page=show_distrs</t>
  </si>
  <si>
    <t>для устранения ошибок (например, "Compile error in hidden module")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</si>
  <si>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</si>
  <si>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</si>
  <si>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</si>
  <si>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</si>
  <si>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</si>
  <si>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modInstruction</t>
  </si>
  <si>
    <t>modfrmCheckUpdates</t>
  </si>
  <si>
    <t>Ромащенко Р.В.</t>
  </si>
  <si>
    <t>RRomashchenko@fstrf.ru</t>
  </si>
  <si>
    <t>Кустова А.Н.</t>
  </si>
  <si>
    <t>AKustova@fstrf.ru</t>
  </si>
  <si>
    <t>Выбор организации производится из Перечня сетевых организаций, который формируется ФСТ России на основе Реестра регулируемых организаций.
При отсутствии организации следует обратиться в регулирующий орган соответствующего субъекта РФ для проверки наличия/добавления в Реестр регулируемых организаций.
Для добавления организации в Перечень сетевых организаций и/или корректировки информации необходимо обратиться к специалистам ФСТ России:</t>
  </si>
  <si>
    <t>Проверка доступных обновлений...</t>
  </si>
  <si>
    <t>Информация</t>
  </si>
  <si>
    <t>Нет доступных обновлений для шаблона с кодом FORM3.1.2015!</t>
  </si>
  <si>
    <t>2014</t>
  </si>
  <si>
    <t>Версия шаблона 1.0.1 актуальна, обновление не требуется</t>
  </si>
  <si>
    <t>YEAR</t>
  </si>
  <si>
    <t>REGION_NAME</t>
  </si>
  <si>
    <t>ORG_NAME</t>
  </si>
  <si>
    <t>INN</t>
  </si>
  <si>
    <t>KPP</t>
  </si>
  <si>
    <t>DATE_BEGIN</t>
  </si>
  <si>
    <t>DATE_END</t>
  </si>
  <si>
    <t>ГНУ ВНИИОУ Россельхозакадемии (п.Вяткино)</t>
  </si>
  <si>
    <t>3324003261</t>
  </si>
  <si>
    <t>332401001</t>
  </si>
  <si>
    <t/>
  </si>
  <si>
    <t>Горьковская дирекция ОАО «РЖД»</t>
  </si>
  <si>
    <t>7708503727</t>
  </si>
  <si>
    <t>525745022</t>
  </si>
  <si>
    <t>ЗАО "Агротех"</t>
  </si>
  <si>
    <t>3302000612</t>
  </si>
  <si>
    <t>330201001</t>
  </si>
  <si>
    <t>ЗАО "Горэнерго" г. Гороховец</t>
  </si>
  <si>
    <t>3313005443</t>
  </si>
  <si>
    <t>331301001</t>
  </si>
  <si>
    <t>ЗАО "Петушинский металлический завод"</t>
  </si>
  <si>
    <t>3321001604</t>
  </si>
  <si>
    <t>771901001</t>
  </si>
  <si>
    <t>ЗАО фирма "Символ"</t>
  </si>
  <si>
    <t>3314000631</t>
  </si>
  <si>
    <t>331401001</t>
  </si>
  <si>
    <t>МУП "Александровэлектросеть"</t>
  </si>
  <si>
    <t>3301025780</t>
  </si>
  <si>
    <t>330101001</t>
  </si>
  <si>
    <t>МУП "Горэлектросеть" г. Муром</t>
  </si>
  <si>
    <t>3307002148</t>
  </si>
  <si>
    <t>333401001</t>
  </si>
  <si>
    <t>МУП "Лакинская мануфактура"</t>
  </si>
  <si>
    <t>3309005338</t>
  </si>
  <si>
    <t>330901001</t>
  </si>
  <si>
    <t>Московская дирекция по энергообеспечению Трансэнерго - филиал ОАО "РЖД"</t>
  </si>
  <si>
    <t>770845041</t>
  </si>
  <si>
    <t>ОАО "Автоприборкомплекс"</t>
  </si>
  <si>
    <t>3323000116</t>
  </si>
  <si>
    <t>332301001</t>
  </si>
  <si>
    <t>ОАО "Александровискож"</t>
  </si>
  <si>
    <t>3301001476</t>
  </si>
  <si>
    <t>ОАО "Армагус"</t>
  </si>
  <si>
    <t>3304000752</t>
  </si>
  <si>
    <t>330401001</t>
  </si>
  <si>
    <t>ОАО "Владимир Союзпроммонтаж"</t>
  </si>
  <si>
    <t>3328412522</t>
  </si>
  <si>
    <t>332801001</t>
  </si>
  <si>
    <t>ОАО "Владимирская областная электросетевая компания"</t>
  </si>
  <si>
    <t>3329038170</t>
  </si>
  <si>
    <t>332701001</t>
  </si>
  <si>
    <t>ОАО "Владимирский завод "Электроприбор"</t>
  </si>
  <si>
    <t>3328100682</t>
  </si>
  <si>
    <t>330250001</t>
  </si>
  <si>
    <t>ОАО "Владимирский завод железобетонных изделий"</t>
  </si>
  <si>
    <t>3327100658</t>
  </si>
  <si>
    <t>ОАО "Владимирский химический завод"</t>
  </si>
  <si>
    <t>3302000669</t>
  </si>
  <si>
    <t>332901001</t>
  </si>
  <si>
    <t>ОАО "Гусевский стекольный завод им. Ф.Э. Дзержинского"</t>
  </si>
  <si>
    <t>3304001065</t>
  </si>
  <si>
    <t>ОАО "Завод Автосвет"</t>
  </si>
  <si>
    <t>3316002049</t>
  </si>
  <si>
    <t>ОАО "Киржачский инструментальный завод"</t>
  </si>
  <si>
    <t>3316009076</t>
  </si>
  <si>
    <t>331601001</t>
  </si>
  <si>
    <t>ОАО "Ковровский приборостроительный завод"</t>
  </si>
  <si>
    <t>3305042297</t>
  </si>
  <si>
    <t>330501001</t>
  </si>
  <si>
    <t>ОАО "Ковровское карьероуправление"</t>
  </si>
  <si>
    <t>3317004031</t>
  </si>
  <si>
    <t>331701001</t>
  </si>
  <si>
    <t>ОАО "Мстерский завод керамических стеновых материалов"</t>
  </si>
  <si>
    <t>3312000210</t>
  </si>
  <si>
    <t>331201001</t>
  </si>
  <si>
    <t>ОАО "Муромский приборостроительный завод"</t>
  </si>
  <si>
    <t>3334017070</t>
  </si>
  <si>
    <t>ОАО "Муромтепловоз"</t>
  </si>
  <si>
    <t>3307001169</t>
  </si>
  <si>
    <t>ОАО "Петушинский завод силикатного кирпича"</t>
  </si>
  <si>
    <t>3321000103</t>
  </si>
  <si>
    <t>332101001</t>
  </si>
  <si>
    <t>ОАО "Покровский завод биопрепаратов"</t>
  </si>
  <si>
    <t>3321019150</t>
  </si>
  <si>
    <t>ОАО "Полимерсинтез"</t>
  </si>
  <si>
    <t>3329000151</t>
  </si>
  <si>
    <t>ОАО "Ставровский завод АТО"</t>
  </si>
  <si>
    <t>3323000123</t>
  </si>
  <si>
    <t>ОАО "Ткацкая фабрика "Медтекс"</t>
  </si>
  <si>
    <t>3315000257</t>
  </si>
  <si>
    <t>331501001</t>
  </si>
  <si>
    <t>ОАО "Энергетик" г. Карабаново</t>
  </si>
  <si>
    <t>3311017323</t>
  </si>
  <si>
    <t>331101001</t>
  </si>
  <si>
    <t>ОАО ВЗПО "Техника"</t>
  </si>
  <si>
    <t>3327101115</t>
  </si>
  <si>
    <t>ОАО Фабрика "Свобода"</t>
  </si>
  <si>
    <t>3316005272</t>
  </si>
  <si>
    <t>ООО "Владимирская сетевая компания"</t>
  </si>
  <si>
    <t>3328427127</t>
  </si>
  <si>
    <t>ООО "Владимирский завод крупнопанельного домостроения"</t>
  </si>
  <si>
    <t>3328407201</t>
  </si>
  <si>
    <t>ООО "Владимирэлектросеть"</t>
  </si>
  <si>
    <t>3305709301</t>
  </si>
  <si>
    <t>ООО "Горэнерго" г.Гороховец</t>
  </si>
  <si>
    <t>3338005526</t>
  </si>
  <si>
    <t>ООО "Золотковоэнерго"</t>
  </si>
  <si>
    <t>3314005164</t>
  </si>
  <si>
    <t>ООО "КАПИТАЛ МАГНЕЗИТ"</t>
  </si>
  <si>
    <t>3324009922</t>
  </si>
  <si>
    <t>ООО "Камешковотепло"</t>
  </si>
  <si>
    <t>3315094304</t>
  </si>
  <si>
    <t>ООО "Ковровэлектросетьремонт"</t>
  </si>
  <si>
    <t>3305054711</t>
  </si>
  <si>
    <t>ООО "Костеревские ГЭС"</t>
  </si>
  <si>
    <t>3321027120</t>
  </si>
  <si>
    <t>ООО "Красное Эхо"</t>
  </si>
  <si>
    <t>3314006390</t>
  </si>
  <si>
    <t>ООО "Монострой"</t>
  </si>
  <si>
    <t>3329011322</t>
  </si>
  <si>
    <t>ООО "ПАУСТОВО-ЭНЕРГО"</t>
  </si>
  <si>
    <t>3338005815</t>
  </si>
  <si>
    <t>333801001</t>
  </si>
  <si>
    <t>ООО "ПромРЭС"</t>
  </si>
  <si>
    <t>3327323566</t>
  </si>
  <si>
    <t>ООО "ПромЭнерго" г.Судогда</t>
  </si>
  <si>
    <t>3324121145</t>
  </si>
  <si>
    <t>ООО "Промэнерго" г.Вязники</t>
  </si>
  <si>
    <t>3338005734</t>
  </si>
  <si>
    <t>ООО "Радугагорэнерго"</t>
  </si>
  <si>
    <t>3308004959</t>
  </si>
  <si>
    <t>330801001</t>
  </si>
  <si>
    <t>ООО "Сантехмонтаж"</t>
  </si>
  <si>
    <t>3321000199</t>
  </si>
  <si>
    <t>ООО "Строим вместе счастливое детство"</t>
  </si>
  <si>
    <t>5018086801</t>
  </si>
  <si>
    <t>ООО "СтройГарант"</t>
  </si>
  <si>
    <t>3329038349</t>
  </si>
  <si>
    <t>ООО "Стройэнерго"</t>
  </si>
  <si>
    <t>3328494405</t>
  </si>
  <si>
    <t>ООО "Текстильная компания"Городищенская отделочная фабрика"</t>
  </si>
  <si>
    <t>3321022450</t>
  </si>
  <si>
    <t>ООО "Тирада"</t>
  </si>
  <si>
    <t>3328420481</t>
  </si>
  <si>
    <t>ООО "Фелис Плюс"</t>
  </si>
  <si>
    <t>3305057631</t>
  </si>
  <si>
    <t>ООО "ЭСП-Электро"</t>
  </si>
  <si>
    <t>3328471052</t>
  </si>
  <si>
    <t>ООО "Электросистемы"</t>
  </si>
  <si>
    <t>3301023310</t>
  </si>
  <si>
    <t>ООО "Энергетик" г.Вязники</t>
  </si>
  <si>
    <t>3303006688</t>
  </si>
  <si>
    <t>330301001</t>
  </si>
  <si>
    <t>ООО "ЭнергоАктив"</t>
  </si>
  <si>
    <t>3328454917</t>
  </si>
  <si>
    <t>ООО "Энергопром" г.Судогда</t>
  </si>
  <si>
    <t>3324121089</t>
  </si>
  <si>
    <t>ООО "Энергоресурс"</t>
  </si>
  <si>
    <t>3304011850</t>
  </si>
  <si>
    <t>ООО "ЯРЦЕВО-ЭНЕРГО"</t>
  </si>
  <si>
    <t>3338005822</t>
  </si>
  <si>
    <t>ООО УК "Ладога"</t>
  </si>
  <si>
    <t>3329035820</t>
  </si>
  <si>
    <t>ОП "Вязниковская горэлектросеть" ООО "ЭнергоАктив"</t>
  </si>
  <si>
    <t>330345001</t>
  </si>
  <si>
    <t>Першинский филиал ОАО НПО "Наука"</t>
  </si>
  <si>
    <t>7714005350</t>
  </si>
  <si>
    <t>331602001</t>
  </si>
  <si>
    <t>Першинское УМПП ЖКХ</t>
  </si>
  <si>
    <t>3316004945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</si>
  <si>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</si>
  <si>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</si>
  <si>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ФГУП ГНПП "Крона"</t>
  </si>
  <si>
    <t>3327101250</t>
  </si>
  <si>
    <t>Филиал "Владимирэнерго" ОАО "МРСК Центра и Приволжья"</t>
  </si>
  <si>
    <t>5260200603</t>
  </si>
  <si>
    <t>332902001</t>
  </si>
  <si>
    <t>Филиал "Волго-Вятский" ОАО "Оборонэнерго"</t>
  </si>
  <si>
    <t>7704726225</t>
  </si>
  <si>
    <t>526343001</t>
  </si>
  <si>
    <t>Хейирбеков Явер Мухьеддинович</t>
  </si>
  <si>
    <t>330500354830</t>
  </si>
  <si>
    <t>отсутствует</t>
  </si>
  <si>
    <t>О</t>
  </si>
  <si>
    <t>ООО "Лауша Файбер Судогда"</t>
  </si>
  <si>
    <t>Титульный!F24</t>
  </si>
  <si>
    <t>Не указано значение!</t>
  </si>
  <si>
    <t>Ошибка</t>
  </si>
  <si>
    <t>Титульный!F25</t>
  </si>
  <si>
    <t>Титульный!F26</t>
  </si>
  <si>
    <t>Титульный!F27</t>
  </si>
  <si>
    <t>Субабоненты!E18</t>
  </si>
  <si>
    <t>Субабоненты!E20</t>
  </si>
  <si>
    <t>Субабоненты!E22</t>
  </si>
  <si>
    <t>Субабоненты!E24</t>
  </si>
  <si>
    <t>Субабоненты!E26</t>
  </si>
  <si>
    <t>Субабоненты!E28</t>
  </si>
  <si>
    <t>Субабоненты!E30</t>
  </si>
  <si>
    <t>Субабоненты!E32</t>
  </si>
  <si>
    <t>Субабоненты!E34</t>
  </si>
  <si>
    <t>Субабоненты!E36</t>
  </si>
  <si>
    <t>Субабоненты!E38</t>
  </si>
  <si>
    <t>Субабоненты!E40</t>
  </si>
  <si>
    <t>г.Судогда , ул. Коммунистическая , д.1</t>
  </si>
  <si>
    <t>Самойлов Михаил Владимирович</t>
  </si>
  <si>
    <t>Генеральный директор</t>
  </si>
  <si>
    <t xml:space="preserve">Хамрина Лариса Викторовна </t>
  </si>
  <si>
    <t>Изюмов Алексей Александрович</t>
  </si>
  <si>
    <t>Технический директор</t>
  </si>
  <si>
    <t>(49235)21665</t>
  </si>
  <si>
    <t>elpro@mail.ru</t>
  </si>
  <si>
    <t>269 Э-1</t>
  </si>
  <si>
    <t>665</t>
  </si>
  <si>
    <t>ОАО "НПО Стеклопластик"</t>
  </si>
  <si>
    <t>ООО "Судогодские стеклопластики"</t>
  </si>
  <si>
    <t>ОАО "МТС"</t>
  </si>
  <si>
    <t>ЗАО "Мобиком-Центр"</t>
  </si>
  <si>
    <t>ООО "Теплопром"</t>
  </si>
  <si>
    <t>ООО "ЭкоСток"</t>
  </si>
  <si>
    <t>ООО "Аква Тек"</t>
  </si>
  <si>
    <t>ООО "Питание"</t>
  </si>
  <si>
    <t xml:space="preserve">                  ИП "Нестерова Г.П."</t>
  </si>
  <si>
    <t xml:space="preserve">                  ИП "Нечаев"</t>
  </si>
  <si>
    <t>ООО "Альянс"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</si>
</sst>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* #,##0.00[$€-1]_-;\-* #,##0.00[$€-1]_-;_-* &quot;-&quot;??[$€-1]_-"/>
    <numFmt numFmtId="179" formatCode="0.000"/>
    <numFmt numFmtId="180" formatCode="#\."/>
    <numFmt numFmtId="181" formatCode="#.##0\.00"/>
    <numFmt numFmtId="182" formatCode="#\.00"/>
    <numFmt numFmtId="183" formatCode="\$#\.00"/>
    <numFmt numFmtId="184" formatCode="#,##0.0"/>
    <numFmt numFmtId="185" formatCode="0.0%"/>
    <numFmt numFmtId="186" formatCode="0.0%_);\(0.0%\)"/>
    <numFmt numFmtId="187" formatCode="_-* #,##0&quot;đ.&quot;_-;\-* #,##0&quot;đ.&quot;_-;_-* &quot;-&quot;&quot;đ.&quot;_-;_-@_-"/>
    <numFmt numFmtId="188" formatCode="_-* #,##0.00&quot;đ.&quot;_-;\-* #,##0.00&quot;đ.&quot;_-;_-* &quot;-&quot;??&quot;đ.&quot;_-;_-@_-"/>
    <numFmt numFmtId="189" formatCode="\$#,##0\ ;\(\$#,##0\)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#,##0.000_ ;\-#,##0.000\ 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%#\.00"/>
    <numFmt numFmtId="212" formatCode="&quot;р.&quot;#,##0_);\(&quot;р.&quot;#,##0\)"/>
    <numFmt numFmtId="213" formatCode="&quot;р.&quot;#,##0_);[Red]\(&quot;р.&quot;#,##0\)"/>
    <numFmt numFmtId="214" formatCode="&quot;р.&quot;#,##0.00_);\(&quot;р.&quot;#,##0.00\)"/>
    <numFmt numFmtId="215" formatCode="&quot;р.&quot;#,##0.00_);[Red]\(&quot;р.&quot;#,##0.00\)"/>
    <numFmt numFmtId="216" formatCode="_(&quot;р.&quot;* #,##0_);_(&quot;р.&quot;* \(#,##0\);_(&quot;р.&quot;* &quot;-&quot;_);_(@_)"/>
    <numFmt numFmtId="217" formatCode="_(* #,##0_);_(* \(#,##0\);_(* &quot;-&quot;_);_(@_)"/>
    <numFmt numFmtId="218" formatCode="_(&quot;р.&quot;* #,##0.00_);_(&quot;р.&quot;* \(#,##0.00\);_(&quot;р.&quot;* &quot;-&quot;??_);_(@_)"/>
    <numFmt numFmtId="219" formatCode="_(* #,##0.00_);_(* \(#,##0.00\);_(* &quot;-&quot;??_);_(@_)"/>
    <numFmt numFmtId="220" formatCode="_-&quot;Ј&quot;* #,##0.00_-;\-&quot;Ј&quot;* #,##0.00_-;_-&quot;Ј&quot;* &quot;-&quot;??_-;_-@_-"/>
    <numFmt numFmtId="221" formatCode="#,##0.0000"/>
    <numFmt numFmtId="222" formatCode="0.00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7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sz val="9"/>
      <color indexed="9"/>
      <name val="Arial Cyr"/>
      <family val="0"/>
    </font>
    <font>
      <sz val="9"/>
      <name val="Arial Cyr"/>
      <family val="0"/>
    </font>
    <font>
      <b/>
      <u val="single"/>
      <sz val="11"/>
      <color indexed="12"/>
      <name val="Arial"/>
      <family val="2"/>
    </font>
    <font>
      <sz val="9"/>
      <color indexed="12"/>
      <name val="Tahoma"/>
      <family val="2"/>
    </font>
    <font>
      <b/>
      <sz val="9"/>
      <color indexed="12"/>
      <name val="Tahoma"/>
      <family val="2"/>
    </font>
    <font>
      <u val="single"/>
      <sz val="9"/>
      <color indexed="36"/>
      <name val="Tahoma"/>
      <family val="2"/>
    </font>
    <font>
      <b/>
      <u val="single"/>
      <sz val="11"/>
      <color indexed="1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0"/>
      <name val="Tahoma"/>
      <family val="2"/>
    </font>
    <font>
      <u val="single"/>
      <sz val="20"/>
      <color indexed="56"/>
      <name val="Tahoma"/>
      <family val="2"/>
    </font>
    <font>
      <sz val="11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sz val="9"/>
      <color indexed="11"/>
      <name val="Tahoma"/>
      <family val="2"/>
    </font>
    <font>
      <sz val="9"/>
      <color indexed="8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sz val="8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9"/>
      <color indexed="23"/>
      <name val="Tahoma"/>
      <family val="2"/>
    </font>
    <font>
      <sz val="11"/>
      <color indexed="22"/>
      <name val="Wingdings 2"/>
      <family val="1"/>
    </font>
    <font>
      <b/>
      <u val="single"/>
      <sz val="10"/>
      <color indexed="12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9"/>
      <color indexed="8"/>
      <name val="Calibri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22"/>
      </bottom>
    </border>
  </borders>
  <cellStyleXfs count="73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8" fontId="5" fillId="0" borderId="0">
      <alignment/>
      <protection/>
    </xf>
    <xf numFmtId="0" fontId="5" fillId="0" borderId="0">
      <alignment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38" fontId="47" fillId="0" borderId="0">
      <alignment vertical="top"/>
      <protection/>
    </xf>
    <xf numFmtId="0" fontId="37" fillId="0" borderId="1" applyNumberFormat="0" applyAlignment="0">
      <protection locked="0"/>
    </xf>
    <xf numFmtId="174" fontId="6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/>
    <xf numFmtId="0" fontId="37" fillId="2" borderId="1" applyNumberFormat="0" applyAlignment="0">
      <protection/>
    </xf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39" fillId="3" borderId="2" applyNumberFormat="0">
      <alignment horizontal="center" vertical="center"/>
      <protection/>
    </xf>
    <xf numFmtId="0" fontId="14" fillId="4" borderId="1" applyNumberFormat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Border="0">
      <alignment horizontal="center" vertical="center" wrapText="1"/>
      <protection/>
    </xf>
    <xf numFmtId="0" fontId="9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43" fillId="6" borderId="0" applyNumberFormat="0" applyBorder="0" applyAlignment="0">
      <protection/>
    </xf>
    <xf numFmtId="0" fontId="4" fillId="0" borderId="0">
      <alignment/>
      <protection/>
    </xf>
    <xf numFmtId="49" fontId="0" fillId="6" borderId="0" applyBorder="0">
      <alignment vertical="top"/>
      <protection/>
    </xf>
    <xf numFmtId="0" fontId="49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5" fillId="0" borderId="0">
      <alignment/>
      <protection/>
    </xf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  <xf numFmtId="4" fontId="0" fillId="7" borderId="4" applyFont="0" applyBorder="0">
      <alignment horizontal="right"/>
      <protection/>
    </xf>
  </cellStyleXfs>
  <cellXfs count="287">
    <xf numFmtId="49" fontId="0" fillId="0" borderId="0" xfId="0" applyAlignment="1">
      <alignment vertical="top"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0" fontId="18" fillId="0" borderId="6" xfId="66" applyFont="1" applyBorder="1" applyAlignment="1">
      <alignment horizontal="center" vertical="center"/>
      <protection/>
    </xf>
    <xf numFmtId="0" fontId="12" fillId="0" borderId="0" xfId="60" applyFont="1" applyAlignment="1" applyProtection="1">
      <alignment horizontal="center" vertical="center" wrapText="1"/>
      <protection/>
    </xf>
    <xf numFmtId="0" fontId="0" fillId="0" borderId="0" xfId="60" applyFont="1" applyAlignment="1" applyProtection="1">
      <alignment vertical="center" wrapText="1"/>
      <protection/>
    </xf>
    <xf numFmtId="0" fontId="0" fillId="0" borderId="0" xfId="60" applyFont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0" fillId="8" borderId="0" xfId="60" applyFont="1" applyFill="1" applyBorder="1" applyProtection="1">
      <alignment/>
      <protection/>
    </xf>
    <xf numFmtId="49" fontId="0" fillId="5" borderId="7" xfId="6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0" applyFont="1">
      <alignment/>
      <protection/>
    </xf>
    <xf numFmtId="0" fontId="22" fillId="0" borderId="0" xfId="60" applyFont="1">
      <alignment/>
      <protection/>
    </xf>
    <xf numFmtId="0" fontId="0" fillId="0" borderId="0" xfId="63">
      <alignment horizontal="left" vertical="center"/>
      <protection/>
    </xf>
    <xf numFmtId="49" fontId="0" fillId="0" borderId="0" xfId="59" applyFont="1" applyProtection="1">
      <alignment vertical="top"/>
      <protection/>
    </xf>
    <xf numFmtId="49" fontId="0" fillId="0" borderId="0" xfId="59" applyProtection="1">
      <alignment vertical="top"/>
      <protection/>
    </xf>
    <xf numFmtId="0" fontId="12" fillId="0" borderId="0" xfId="62" applyNumberFormat="1" applyFont="1" applyFill="1" applyAlignment="1" applyProtection="1">
      <alignment vertical="center" wrapText="1"/>
      <protection/>
    </xf>
    <xf numFmtId="0" fontId="12" fillId="0" borderId="0" xfId="62" applyFont="1" applyFill="1" applyAlignment="1" applyProtection="1">
      <alignment horizontal="left" vertical="center" wrapText="1"/>
      <protection/>
    </xf>
    <xf numFmtId="0" fontId="12" fillId="0" borderId="0" xfId="62" applyFont="1" applyAlignment="1" applyProtection="1">
      <alignment vertical="center" wrapText="1"/>
      <protection/>
    </xf>
    <xf numFmtId="0" fontId="12" fillId="0" borderId="0" xfId="62" applyFont="1" applyAlignment="1" applyProtection="1">
      <alignment horizontal="center" vertical="center" wrapText="1"/>
      <protection/>
    </xf>
    <xf numFmtId="0" fontId="12" fillId="0" borderId="0" xfId="62" applyFont="1" applyFill="1" applyAlignment="1" applyProtection="1">
      <alignment vertical="center" wrapText="1"/>
      <protection/>
    </xf>
    <xf numFmtId="0" fontId="21" fillId="0" borderId="0" xfId="62" applyFont="1" applyAlignment="1" applyProtection="1">
      <alignment vertical="center" wrapText="1"/>
      <protection/>
    </xf>
    <xf numFmtId="0" fontId="0" fillId="8" borderId="0" xfId="62" applyFont="1" applyFill="1" applyBorder="1" applyAlignment="1" applyProtection="1">
      <alignment vertical="center" wrapText="1"/>
      <protection/>
    </xf>
    <xf numFmtId="0" fontId="0" fillId="0" borderId="0" xfId="62" applyFont="1" applyBorder="1" applyAlignment="1" applyProtection="1">
      <alignment vertical="center" wrapText="1"/>
      <protection/>
    </xf>
    <xf numFmtId="0" fontId="0" fillId="0" borderId="0" xfId="62" applyFont="1" applyAlignment="1" applyProtection="1">
      <alignment horizontal="right" vertical="center"/>
      <protection/>
    </xf>
    <xf numFmtId="0" fontId="0" fillId="0" borderId="0" xfId="62" applyFont="1" applyAlignment="1" applyProtection="1">
      <alignment horizontal="center" vertical="center" wrapText="1"/>
      <protection/>
    </xf>
    <xf numFmtId="0" fontId="0" fillId="0" borderId="0" xfId="62" applyFont="1" applyAlignment="1" applyProtection="1">
      <alignment vertical="center" wrapText="1"/>
      <protection/>
    </xf>
    <xf numFmtId="0" fontId="23" fillId="8" borderId="0" xfId="62" applyFont="1" applyFill="1" applyBorder="1" applyAlignment="1" applyProtection="1">
      <alignment vertical="center" wrapText="1"/>
      <protection/>
    </xf>
    <xf numFmtId="0" fontId="9" fillId="8" borderId="0" xfId="62" applyFont="1" applyFill="1" applyBorder="1" applyAlignment="1" applyProtection="1">
      <alignment vertical="center" wrapText="1"/>
      <protection/>
    </xf>
    <xf numFmtId="0" fontId="0" fillId="8" borderId="0" xfId="62" applyFont="1" applyFill="1" applyBorder="1" applyAlignment="1" applyProtection="1">
      <alignment horizontal="right" vertical="center" wrapText="1" indent="1"/>
      <protection/>
    </xf>
    <xf numFmtId="0" fontId="24" fillId="8" borderId="0" xfId="62" applyFont="1" applyFill="1" applyBorder="1" applyAlignment="1" applyProtection="1">
      <alignment horizontal="center" vertical="center" wrapText="1"/>
      <protection/>
    </xf>
    <xf numFmtId="0" fontId="0" fillId="7" borderId="8" xfId="62" applyFont="1" applyFill="1" applyBorder="1" applyAlignment="1" applyProtection="1">
      <alignment horizontal="center" vertical="center"/>
      <protection/>
    </xf>
    <xf numFmtId="14" fontId="12" fillId="8" borderId="0" xfId="62" applyNumberFormat="1" applyFont="1" applyFill="1" applyBorder="1" applyAlignment="1" applyProtection="1">
      <alignment horizontal="center" vertical="center" wrapText="1"/>
      <protection/>
    </xf>
    <xf numFmtId="0" fontId="12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Font="1" applyFill="1" applyBorder="1" applyAlignment="1" applyProtection="1">
      <alignment horizontal="center" vertical="center" wrapText="1"/>
      <protection/>
    </xf>
    <xf numFmtId="14" fontId="0" fillId="8" borderId="0" xfId="62" applyNumberFormat="1" applyFont="1" applyFill="1" applyBorder="1" applyAlignment="1" applyProtection="1">
      <alignment horizontal="center" vertical="center" wrapText="1"/>
      <protection/>
    </xf>
    <xf numFmtId="0" fontId="21" fillId="0" borderId="0" xfId="62" applyFont="1" applyAlignment="1" applyProtection="1">
      <alignment horizontal="center" vertical="center" wrapText="1"/>
      <protection/>
    </xf>
    <xf numFmtId="0" fontId="25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0" xfId="62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2" applyFont="1" applyFill="1" applyAlignment="1" applyProtection="1">
      <alignment vertical="center"/>
      <protection/>
    </xf>
    <xf numFmtId="49" fontId="0" fillId="8" borderId="0" xfId="62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62" applyFont="1" applyFill="1" applyBorder="1" applyAlignment="1" applyProtection="1">
      <alignment vertical="center" wrapText="1"/>
      <protection/>
    </xf>
    <xf numFmtId="49" fontId="12" fillId="0" borderId="0" xfId="62" applyNumberFormat="1" applyFont="1" applyFill="1" applyBorder="1" applyAlignment="1" applyProtection="1">
      <alignment horizontal="left" vertical="center" wrapText="1"/>
      <protection/>
    </xf>
    <xf numFmtId="49" fontId="23" fillId="8" borderId="0" xfId="62" applyNumberFormat="1" applyFont="1" applyFill="1" applyBorder="1" applyAlignment="1" applyProtection="1">
      <alignment horizontal="center" vertical="center" wrapText="1"/>
      <protection/>
    </xf>
    <xf numFmtId="0" fontId="0" fillId="8" borderId="9" xfId="62" applyFont="1" applyFill="1" applyBorder="1" applyAlignment="1" applyProtection="1">
      <alignment horizontal="right" vertical="center" wrapText="1" indent="1"/>
      <protection/>
    </xf>
    <xf numFmtId="0" fontId="0" fillId="7" borderId="8" xfId="62" applyNumberFormat="1" applyFont="1" applyFill="1" applyBorder="1" applyAlignment="1" applyProtection="1">
      <alignment horizontal="center" vertical="center"/>
      <protection/>
    </xf>
    <xf numFmtId="49" fontId="0" fillId="9" borderId="8" xfId="6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62" applyFont="1" applyAlignment="1" applyProtection="1">
      <alignment vertical="center" wrapText="1"/>
      <protection/>
    </xf>
    <xf numFmtId="0" fontId="0" fillId="10" borderId="10" xfId="60" applyFont="1" applyFill="1" applyBorder="1" applyAlignment="1">
      <alignment horizontal="center" vertical="center"/>
      <protection/>
    </xf>
    <xf numFmtId="49" fontId="9" fillId="7" borderId="4" xfId="0" applyNumberFormat="1" applyFont="1" applyFill="1" applyBorder="1" applyAlignment="1" applyProtection="1">
      <alignment horizontal="center" vertical="center" wrapText="1"/>
      <protection/>
    </xf>
    <xf numFmtId="49" fontId="0" fillId="5" borderId="8" xfId="62" applyNumberFormat="1" applyFont="1" applyFill="1" applyBorder="1" applyAlignment="1" applyProtection="1">
      <alignment horizontal="center" vertical="center" wrapText="1"/>
      <protection locked="0"/>
    </xf>
    <xf numFmtId="0" fontId="0" fillId="8" borderId="0" xfId="62" applyFont="1" applyFill="1" applyBorder="1" applyAlignment="1" applyProtection="1">
      <alignment horizontal="center" wrapText="1"/>
      <protection/>
    </xf>
    <xf numFmtId="49" fontId="0" fillId="7" borderId="8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65" applyNumberFormat="1" applyFont="1" applyProtection="1">
      <alignment/>
      <protection/>
    </xf>
    <xf numFmtId="49" fontId="0" fillId="11" borderId="0" xfId="0" applyFill="1" applyAlignment="1" applyProtection="1">
      <alignment vertical="top"/>
      <protection/>
    </xf>
    <xf numFmtId="0" fontId="28" fillId="0" borderId="0" xfId="57" applyFont="1" applyProtection="1">
      <alignment/>
      <protection/>
    </xf>
    <xf numFmtId="0" fontId="29" fillId="0" borderId="0" xfId="57" applyFont="1" applyProtection="1">
      <alignment/>
      <protection/>
    </xf>
    <xf numFmtId="49" fontId="28" fillId="0" borderId="0" xfId="57" applyNumberFormat="1" applyFont="1" applyProtection="1">
      <alignment/>
      <protection/>
    </xf>
    <xf numFmtId="49" fontId="28" fillId="0" borderId="0" xfId="57" applyNumberFormat="1" applyFont="1" applyFill="1" applyAlignment="1" applyProtection="1">
      <alignment horizontal="left"/>
      <protection/>
    </xf>
    <xf numFmtId="49" fontId="28" fillId="0" borderId="0" xfId="57" applyNumberFormat="1" applyFont="1" applyFill="1" applyProtection="1">
      <alignment/>
      <protection/>
    </xf>
    <xf numFmtId="49" fontId="12" fillId="0" borderId="0" xfId="57" applyNumberFormat="1" applyFont="1" applyFill="1" applyProtection="1">
      <alignment/>
      <protection/>
    </xf>
    <xf numFmtId="2" fontId="12" fillId="0" borderId="0" xfId="57" applyNumberFormat="1" applyFont="1" applyFill="1" applyProtection="1">
      <alignment/>
      <protection/>
    </xf>
    <xf numFmtId="0" fontId="12" fillId="0" borderId="0" xfId="57" applyFont="1" applyFill="1" applyProtection="1">
      <alignment/>
      <protection/>
    </xf>
    <xf numFmtId="0" fontId="28" fillId="0" borderId="0" xfId="57" applyFont="1" applyFill="1" applyAlignment="1" applyProtection="1">
      <alignment horizontal="right"/>
      <protection/>
    </xf>
    <xf numFmtId="0" fontId="12" fillId="0" borderId="0" xfId="57" applyFont="1" applyFill="1" applyAlignment="1" applyProtection="1">
      <alignment horizontal="right"/>
      <protection/>
    </xf>
    <xf numFmtId="0" fontId="28" fillId="0" borderId="0" xfId="57" applyFont="1" applyFill="1" applyProtection="1">
      <alignment/>
      <protection/>
    </xf>
    <xf numFmtId="1" fontId="12" fillId="0" borderId="0" xfId="57" applyNumberFormat="1" applyFont="1" applyFill="1" applyAlignment="1" applyProtection="1">
      <alignment horizontal="left"/>
      <protection/>
    </xf>
    <xf numFmtId="1" fontId="12" fillId="0" borderId="0" xfId="57" applyNumberFormat="1" applyFont="1" applyFill="1" applyProtection="1">
      <alignment/>
      <protection/>
    </xf>
    <xf numFmtId="1" fontId="12" fillId="0" borderId="0" xfId="57" applyNumberFormat="1" applyFont="1" applyFill="1" applyAlignment="1" applyProtection="1">
      <alignment horizontal="center" vertical="center" wrapText="1"/>
      <protection/>
    </xf>
    <xf numFmtId="1" fontId="12" fillId="0" borderId="0" xfId="57" applyNumberFormat="1" applyFont="1" applyFill="1" applyAlignment="1" applyProtection="1">
      <alignment horizontal="right"/>
      <protection/>
    </xf>
    <xf numFmtId="0" fontId="12" fillId="0" borderId="0" xfId="57" applyNumberFormat="1" applyFont="1" applyFill="1" applyAlignment="1" applyProtection="1">
      <alignment horizontal="right"/>
      <protection/>
    </xf>
    <xf numFmtId="0" fontId="12" fillId="0" borderId="0" xfId="57" applyFont="1" applyFill="1" applyAlignment="1" applyProtection="1">
      <alignment horizontal="right" vertical="center" wrapText="1"/>
      <protection/>
    </xf>
    <xf numFmtId="0" fontId="12" fillId="0" borderId="0" xfId="57" applyNumberFormat="1" applyFont="1" applyAlignment="1" applyProtection="1">
      <alignment horizontal="left"/>
      <protection/>
    </xf>
    <xf numFmtId="0" fontId="12" fillId="0" borderId="0" xfId="57" applyFont="1" applyProtection="1">
      <alignment/>
      <protection/>
    </xf>
    <xf numFmtId="0" fontId="31" fillId="0" borderId="0" xfId="57" applyFont="1" applyProtection="1">
      <alignment/>
      <protection/>
    </xf>
    <xf numFmtId="0" fontId="0" fillId="0" borderId="0" xfId="57" applyFont="1" applyAlignment="1" applyProtection="1">
      <alignment horizontal="center" vertical="center" wrapText="1"/>
      <protection/>
    </xf>
    <xf numFmtId="0" fontId="0" fillId="0" borderId="0" xfId="57" applyFont="1" applyProtection="1">
      <alignment/>
      <protection/>
    </xf>
    <xf numFmtId="0" fontId="12" fillId="0" borderId="0" xfId="57" applyFont="1" applyAlignment="1" applyProtection="1">
      <alignment horizontal="left"/>
      <protection/>
    </xf>
    <xf numFmtId="0" fontId="20" fillId="0" borderId="0" xfId="57" applyFont="1" applyAlignment="1" applyProtection="1">
      <alignment horizontal="left"/>
      <protection/>
    </xf>
    <xf numFmtId="0" fontId="20" fillId="0" borderId="0" xfId="57" applyFont="1" applyProtection="1">
      <alignment/>
      <protection/>
    </xf>
    <xf numFmtId="0" fontId="32" fillId="0" borderId="0" xfId="57" applyFont="1" applyProtection="1">
      <alignment/>
      <protection/>
    </xf>
    <xf numFmtId="0" fontId="9" fillId="0" borderId="0" xfId="57" applyFont="1" applyAlignment="1" applyProtection="1">
      <alignment horizontal="center" vertical="center" wrapText="1"/>
      <protection/>
    </xf>
    <xf numFmtId="0" fontId="9" fillId="0" borderId="0" xfId="57" applyFont="1" applyProtection="1">
      <alignment/>
      <protection/>
    </xf>
    <xf numFmtId="0" fontId="9" fillId="0" borderId="0" xfId="57" applyFont="1" applyAlignment="1" applyProtection="1">
      <alignment horizontal="center"/>
      <protection/>
    </xf>
    <xf numFmtId="0" fontId="31" fillId="0" borderId="0" xfId="57" applyFont="1" applyAlignment="1" applyProtection="1">
      <alignment horizontal="centerContinuous" wrapText="1"/>
      <protection/>
    </xf>
    <xf numFmtId="0" fontId="0" fillId="0" borderId="0" xfId="57" applyFont="1" applyAlignment="1" applyProtection="1">
      <alignment horizontal="centerContinuous" wrapText="1"/>
      <protection/>
    </xf>
    <xf numFmtId="0" fontId="12" fillId="0" borderId="0" xfId="57" applyFont="1" applyFill="1" applyBorder="1" applyAlignment="1" applyProtection="1">
      <alignment horizontal="left"/>
      <protection/>
    </xf>
    <xf numFmtId="0" fontId="12" fillId="0" borderId="0" xfId="57" applyFont="1" applyFill="1" applyBorder="1" applyProtection="1">
      <alignment/>
      <protection/>
    </xf>
    <xf numFmtId="0" fontId="31" fillId="0" borderId="0" xfId="57" applyFont="1" applyFill="1" applyBorder="1" applyProtection="1">
      <alignment/>
      <protection/>
    </xf>
    <xf numFmtId="0" fontId="9" fillId="0" borderId="0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Border="1" applyAlignment="1" applyProtection="1">
      <alignment vertical="center" wrapText="1"/>
      <protection/>
    </xf>
    <xf numFmtId="0" fontId="0" fillId="0" borderId="0" xfId="57" applyFont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center" vertical="top" wrapText="1"/>
      <protection/>
    </xf>
    <xf numFmtId="0" fontId="0" fillId="0" borderId="0" xfId="57" applyFont="1" applyBorder="1" applyProtection="1">
      <alignment/>
      <protection/>
    </xf>
    <xf numFmtId="0" fontId="28" fillId="0" borderId="0" xfId="57" applyFont="1" applyAlignment="1" applyProtection="1">
      <alignment horizontal="left"/>
      <protection/>
    </xf>
    <xf numFmtId="0" fontId="9" fillId="0" borderId="0" xfId="57" applyFont="1" applyAlignment="1" applyProtection="1">
      <alignment horizontal="left" vertical="center" wrapText="1"/>
      <protection/>
    </xf>
    <xf numFmtId="0" fontId="9" fillId="0" borderId="0" xfId="57" applyFont="1" applyFill="1" applyBorder="1" applyAlignment="1" applyProtection="1">
      <alignment horizontal="center" vertical="top" wrapText="1"/>
      <protection/>
    </xf>
    <xf numFmtId="49" fontId="12" fillId="0" borderId="0" xfId="57" applyNumberFormat="1" applyFont="1" applyAlignment="1" applyProtection="1">
      <alignment horizontal="left"/>
      <protection/>
    </xf>
    <xf numFmtId="49" fontId="12" fillId="0" borderId="0" xfId="57" applyNumberFormat="1" applyFont="1" applyProtection="1">
      <alignment/>
      <protection/>
    </xf>
    <xf numFmtId="0" fontId="12" fillId="0" borderId="0" xfId="57" applyFont="1" applyAlignment="1" applyProtection="1">
      <alignment horizontal="right"/>
      <protection/>
    </xf>
    <xf numFmtId="1" fontId="12" fillId="0" borderId="0" xfId="57" applyNumberFormat="1" applyFont="1" applyAlignment="1" applyProtection="1">
      <alignment horizontal="left"/>
      <protection/>
    </xf>
    <xf numFmtId="1" fontId="12" fillId="0" borderId="0" xfId="57" applyNumberFormat="1" applyFont="1" applyProtection="1">
      <alignment/>
      <protection/>
    </xf>
    <xf numFmtId="1" fontId="12" fillId="0" borderId="0" xfId="57" applyNumberFormat="1" applyFont="1" applyAlignment="1" applyProtection="1">
      <alignment horizontal="right"/>
      <protection/>
    </xf>
    <xf numFmtId="0" fontId="12" fillId="0" borderId="0" xfId="57" applyNumberFormat="1" applyFont="1" applyAlignment="1" applyProtection="1">
      <alignment horizontal="right"/>
      <protection/>
    </xf>
    <xf numFmtId="49" fontId="28" fillId="0" borderId="0" xfId="57" applyNumberFormat="1" applyFont="1" applyAlignment="1" applyProtection="1">
      <alignment horizontal="left"/>
      <protection/>
    </xf>
    <xf numFmtId="0" fontId="28" fillId="0" borderId="0" xfId="57" applyFont="1" applyAlignment="1" applyProtection="1">
      <alignment horizontal="right"/>
      <protection/>
    </xf>
    <xf numFmtId="0" fontId="0" fillId="0" borderId="0" xfId="65" applyNumberFormat="1" applyFont="1" applyFill="1" applyBorder="1" applyProtection="1">
      <alignment/>
      <protection/>
    </xf>
    <xf numFmtId="2" fontId="0" fillId="0" borderId="0" xfId="57" applyNumberFormat="1" applyFont="1" applyFill="1" applyBorder="1" applyAlignment="1" applyProtection="1">
      <alignment horizontal="center"/>
      <protection/>
    </xf>
    <xf numFmtId="0" fontId="0" fillId="0" borderId="0" xfId="65" applyNumberFormat="1" applyFont="1" applyFill="1" applyProtection="1">
      <alignment/>
      <protection/>
    </xf>
    <xf numFmtId="0" fontId="18" fillId="0" borderId="0" xfId="57" applyFont="1" applyFill="1" applyBorder="1" applyAlignment="1" applyProtection="1">
      <alignment horizontal="center" vertical="center" wrapText="1"/>
      <protection/>
    </xf>
    <xf numFmtId="0" fontId="9" fillId="2" borderId="8" xfId="57" applyFont="1" applyFill="1" applyBorder="1" applyAlignment="1" applyProtection="1">
      <alignment horizontal="center" vertical="center" wrapText="1"/>
      <protection/>
    </xf>
    <xf numFmtId="0" fontId="9" fillId="2" borderId="8" xfId="57" applyFont="1" applyFill="1" applyBorder="1" applyAlignment="1" applyProtection="1">
      <alignment horizontal="center"/>
      <protection/>
    </xf>
    <xf numFmtId="0" fontId="9" fillId="2" borderId="8" xfId="64" applyFont="1" applyFill="1" applyBorder="1" applyAlignment="1" applyProtection="1">
      <alignment horizontal="center" vertical="center" wrapText="1"/>
      <protection/>
    </xf>
    <xf numFmtId="0" fontId="0" fillId="0" borderId="8" xfId="57" applyFont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vertical="center" wrapText="1"/>
      <protection/>
    </xf>
    <xf numFmtId="0" fontId="0" fillId="0" borderId="8" xfId="57" applyFont="1" applyFill="1" applyBorder="1" applyAlignment="1" applyProtection="1">
      <alignment horizontal="left" vertical="center" wrapText="1" indent="1"/>
      <protection/>
    </xf>
    <xf numFmtId="0" fontId="0" fillId="0" borderId="8" xfId="57" applyFont="1" applyBorder="1" applyAlignment="1" applyProtection="1">
      <alignment vertical="center" wrapText="1"/>
      <protection/>
    </xf>
    <xf numFmtId="0" fontId="0" fillId="0" borderId="8" xfId="57" applyFont="1" applyBorder="1" applyAlignment="1" applyProtection="1">
      <alignment horizontal="center" vertical="center"/>
      <protection/>
    </xf>
    <xf numFmtId="0" fontId="0" fillId="0" borderId="8" xfId="57" applyFont="1" applyBorder="1" applyAlignment="1" applyProtection="1">
      <alignment horizontal="left" vertical="center" wrapText="1" indent="1"/>
      <protection/>
    </xf>
    <xf numFmtId="0" fontId="9" fillId="2" borderId="8" xfId="57" applyFont="1" applyFill="1" applyBorder="1" applyAlignment="1" applyProtection="1">
      <alignment horizontal="center" vertical="center"/>
      <protection/>
    </xf>
    <xf numFmtId="49" fontId="9" fillId="11" borderId="0" xfId="0" applyNumberFormat="1" applyFont="1" applyFill="1" applyAlignment="1" applyProtection="1">
      <alignment horizontal="center" vertical="top"/>
      <protection/>
    </xf>
    <xf numFmtId="0" fontId="21" fillId="0" borderId="0" xfId="65" applyNumberFormat="1" applyFont="1" applyBorder="1" applyAlignment="1" applyProtection="1">
      <alignment vertical="center"/>
      <protection/>
    </xf>
    <xf numFmtId="0" fontId="0" fillId="0" borderId="0" xfId="65" applyNumberFormat="1" applyFont="1" applyBorder="1" applyAlignment="1" applyProtection="1">
      <alignment vertical="center"/>
      <protection/>
    </xf>
    <xf numFmtId="4" fontId="0" fillId="5" borderId="8" xfId="57" applyNumberFormat="1" applyFont="1" applyFill="1" applyBorder="1" applyAlignment="1" applyProtection="1">
      <alignment horizontal="right" vertical="center"/>
      <protection locked="0"/>
    </xf>
    <xf numFmtId="0" fontId="9" fillId="0" borderId="8" xfId="57" applyFont="1" applyFill="1" applyBorder="1" applyAlignment="1" applyProtection="1">
      <alignment horizontal="left" vertical="center" wrapText="1"/>
      <protection/>
    </xf>
    <xf numFmtId="0" fontId="9" fillId="0" borderId="8" xfId="57" applyFont="1" applyBorder="1" applyAlignment="1" applyProtection="1">
      <alignment horizontal="center" vertical="center"/>
      <protection/>
    </xf>
    <xf numFmtId="0" fontId="0" fillId="0" borderId="11" xfId="65" applyNumberFormat="1" applyFont="1" applyFill="1" applyBorder="1" applyProtection="1">
      <alignment/>
      <protection/>
    </xf>
    <xf numFmtId="0" fontId="0" fillId="0" borderId="11" xfId="57" applyFont="1" applyFill="1" applyBorder="1" applyAlignment="1" applyProtection="1">
      <alignment horizontal="center" vertical="center" wrapText="1"/>
      <protection/>
    </xf>
    <xf numFmtId="0" fontId="0" fillId="0" borderId="11" xfId="57" applyFont="1" applyFill="1" applyBorder="1" applyAlignment="1" applyProtection="1">
      <alignment horizontal="center" vertical="center"/>
      <protection/>
    </xf>
    <xf numFmtId="4" fontId="0" fillId="0" borderId="11" xfId="57" applyNumberFormat="1" applyFont="1" applyFill="1" applyBorder="1" applyAlignment="1" applyProtection="1">
      <alignment horizontal="right"/>
      <protection/>
    </xf>
    <xf numFmtId="0" fontId="9" fillId="0" borderId="12" xfId="57" applyFont="1" applyFill="1" applyBorder="1" applyAlignment="1" applyProtection="1">
      <alignment horizontal="left" vertical="center" wrapText="1"/>
      <protection/>
    </xf>
    <xf numFmtId="0" fontId="9" fillId="0" borderId="12" xfId="57" applyFont="1" applyBorder="1" applyAlignment="1" applyProtection="1">
      <alignment horizontal="center" vertical="center"/>
      <protection/>
    </xf>
    <xf numFmtId="0" fontId="0" fillId="12" borderId="13" xfId="65" applyNumberFormat="1" applyFont="1" applyFill="1" applyBorder="1" applyProtection="1">
      <alignment/>
      <protection/>
    </xf>
    <xf numFmtId="0" fontId="27" fillId="12" borderId="14" xfId="45" applyNumberFormat="1" applyFont="1" applyFill="1" applyBorder="1" applyAlignment="1" applyProtection="1">
      <alignment horizontal="center" vertical="top"/>
      <protection/>
    </xf>
    <xf numFmtId="0" fontId="13" fillId="12" borderId="14" xfId="45" applyNumberFormat="1" applyFont="1" applyFill="1" applyBorder="1" applyAlignment="1" applyProtection="1">
      <alignment horizontal="center" vertical="top"/>
      <protection/>
    </xf>
    <xf numFmtId="0" fontId="13" fillId="12" borderId="15" xfId="45" applyNumberFormat="1" applyFont="1" applyFill="1" applyBorder="1" applyAlignment="1" applyProtection="1">
      <alignment horizontal="center" vertical="top"/>
      <protection/>
    </xf>
    <xf numFmtId="0" fontId="0" fillId="0" borderId="16" xfId="57" applyFont="1" applyFill="1" applyBorder="1" applyAlignment="1" applyProtection="1">
      <alignment horizontal="left" vertical="center" wrapText="1"/>
      <protection/>
    </xf>
    <xf numFmtId="0" fontId="0" fillId="0" borderId="16" xfId="57" applyFont="1" applyBorder="1" applyAlignment="1" applyProtection="1">
      <alignment horizontal="center" vertical="center"/>
      <protection/>
    </xf>
    <xf numFmtId="0" fontId="0" fillId="0" borderId="12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 vertical="center"/>
      <protection/>
    </xf>
    <xf numFmtId="4" fontId="0" fillId="5" borderId="17" xfId="57" applyNumberFormat="1" applyFont="1" applyFill="1" applyBorder="1" applyAlignment="1" applyProtection="1">
      <alignment horizontal="right" vertical="center"/>
      <protection locked="0"/>
    </xf>
    <xf numFmtId="0" fontId="0" fillId="7" borderId="8" xfId="67" applyNumberFormat="1" applyFont="1" applyFill="1" applyBorder="1" applyAlignment="1" applyProtection="1">
      <alignment horizontal="center" vertical="center" wrapText="1"/>
      <protection/>
    </xf>
    <xf numFmtId="221" fontId="0" fillId="5" borderId="8" xfId="57" applyNumberFormat="1" applyFont="1" applyFill="1" applyBorder="1" applyAlignment="1" applyProtection="1">
      <alignment horizontal="right" vertical="center" wrapText="1"/>
      <protection locked="0"/>
    </xf>
    <xf numFmtId="221" fontId="0" fillId="7" borderId="8" xfId="57" applyNumberFormat="1" applyFont="1" applyFill="1" applyBorder="1" applyAlignment="1" applyProtection="1">
      <alignment horizontal="right" vertical="center" wrapText="1"/>
      <protection/>
    </xf>
    <xf numFmtId="221" fontId="0" fillId="7" borderId="8" xfId="57" applyNumberFormat="1" applyFont="1" applyFill="1" applyBorder="1" applyAlignment="1" applyProtection="1">
      <alignment horizontal="right" vertical="center"/>
      <protection/>
    </xf>
    <xf numFmtId="221" fontId="0" fillId="5" borderId="8" xfId="57" applyNumberFormat="1" applyFont="1" applyFill="1" applyBorder="1" applyAlignment="1" applyProtection="1">
      <alignment horizontal="right" vertical="center"/>
      <protection locked="0"/>
    </xf>
    <xf numFmtId="221" fontId="9" fillId="2" borderId="8" xfId="64" applyNumberFormat="1" applyFont="1" applyFill="1" applyBorder="1" applyAlignment="1" applyProtection="1">
      <alignment horizontal="center" vertical="center" wrapText="1"/>
      <protection/>
    </xf>
    <xf numFmtId="221" fontId="9" fillId="7" borderId="8" xfId="57" applyNumberFormat="1" applyFont="1" applyFill="1" applyBorder="1" applyAlignment="1" applyProtection="1">
      <alignment horizontal="right" vertical="center"/>
      <protection/>
    </xf>
    <xf numFmtId="221" fontId="9" fillId="7" borderId="12" xfId="57" applyNumberFormat="1" applyFont="1" applyFill="1" applyBorder="1" applyAlignment="1" applyProtection="1">
      <alignment horizontal="right" vertical="center"/>
      <protection/>
    </xf>
    <xf numFmtId="222" fontId="0" fillId="5" borderId="16" xfId="57" applyNumberFormat="1" applyFont="1" applyFill="1" applyBorder="1" applyAlignment="1" applyProtection="1">
      <alignment horizontal="right" vertical="center"/>
      <protection locked="0"/>
    </xf>
    <xf numFmtId="222" fontId="0" fillId="7" borderId="16" xfId="57" applyNumberFormat="1" applyFont="1" applyFill="1" applyBorder="1" applyAlignment="1" applyProtection="1">
      <alignment horizontal="right" vertical="center"/>
      <protection/>
    </xf>
    <xf numFmtId="222" fontId="0" fillId="5" borderId="12" xfId="57" applyNumberFormat="1" applyFont="1" applyFill="1" applyBorder="1" applyAlignment="1" applyProtection="1">
      <alignment horizontal="right" vertical="center"/>
      <protection locked="0"/>
    </xf>
    <xf numFmtId="222" fontId="0" fillId="7" borderId="12" xfId="57" applyNumberFormat="1" applyFont="1" applyFill="1" applyBorder="1" applyAlignment="1" applyProtection="1">
      <alignment horizontal="right" vertical="center"/>
      <protection/>
    </xf>
    <xf numFmtId="0" fontId="34" fillId="0" borderId="0" xfId="54" applyNumberFormat="1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wrapText="1"/>
      <protection/>
    </xf>
    <xf numFmtId="49" fontId="35" fillId="0" borderId="0" xfId="54" applyFont="1" applyFill="1" applyAlignment="1" applyProtection="1">
      <alignment vertical="center" wrapText="1"/>
      <protection/>
    </xf>
    <xf numFmtId="49" fontId="36" fillId="0" borderId="0" xfId="54" applyFont="1" applyFill="1" applyAlignment="1" applyProtection="1">
      <alignment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vertical="top"/>
      <protection/>
    </xf>
    <xf numFmtId="49" fontId="38" fillId="0" borderId="0" xfId="54" applyFont="1" applyFill="1" applyBorder="1" applyAlignment="1" applyProtection="1">
      <alignment wrapText="1"/>
      <protection/>
    </xf>
    <xf numFmtId="0" fontId="37" fillId="0" borderId="0" xfId="54" applyNumberFormat="1" applyFont="1" applyFill="1" applyAlignment="1" applyProtection="1">
      <alignment horizontal="left" vertical="top" wrapText="1"/>
      <protection/>
    </xf>
    <xf numFmtId="49" fontId="0" fillId="0" borderId="0" xfId="54" applyFont="1" applyFill="1" applyAlignment="1" applyProtection="1">
      <alignment vertical="top" wrapText="1"/>
      <protection/>
    </xf>
    <xf numFmtId="49" fontId="35" fillId="0" borderId="0" xfId="54" applyFont="1" applyFill="1" applyBorder="1" applyAlignment="1" applyProtection="1">
      <alignment wrapText="1"/>
      <protection/>
    </xf>
    <xf numFmtId="49" fontId="40" fillId="0" borderId="18" xfId="54" applyFont="1" applyFill="1" applyBorder="1" applyAlignment="1" applyProtection="1">
      <alignment wrapText="1"/>
      <protection/>
    </xf>
    <xf numFmtId="49" fontId="40" fillId="0" borderId="19" xfId="54" applyFont="1" applyFill="1" applyBorder="1" applyAlignment="1" applyProtection="1">
      <alignment wrapText="1"/>
      <protection/>
    </xf>
    <xf numFmtId="49" fontId="40" fillId="0" borderId="0" xfId="54" applyFont="1" applyFill="1" applyBorder="1" applyAlignment="1" applyProtection="1">
      <alignment wrapText="1"/>
      <protection/>
    </xf>
    <xf numFmtId="49" fontId="41" fillId="0" borderId="19" xfId="54" applyFont="1" applyFill="1" applyBorder="1" applyAlignment="1" applyProtection="1">
      <alignment vertical="center" wrapText="1"/>
      <protection/>
    </xf>
    <xf numFmtId="49" fontId="35" fillId="0" borderId="18" xfId="54" applyFont="1" applyFill="1" applyBorder="1" applyAlignment="1" applyProtection="1">
      <alignment wrapText="1"/>
      <protection/>
    </xf>
    <xf numFmtId="49" fontId="42" fillId="0" borderId="19" xfId="54" applyFont="1" applyFill="1" applyBorder="1" applyAlignment="1" applyProtection="1">
      <alignment horizontal="left" vertical="center" wrapText="1"/>
      <protection/>
    </xf>
    <xf numFmtId="49" fontId="41" fillId="0" borderId="19" xfId="54" applyFont="1" applyFill="1" applyBorder="1" applyAlignment="1" applyProtection="1">
      <alignment horizontal="center" vertical="center" wrapText="1"/>
      <protection/>
    </xf>
    <xf numFmtId="49" fontId="42" fillId="0" borderId="18" xfId="54" applyFont="1" applyFill="1" applyBorder="1" applyAlignment="1" applyProtection="1">
      <alignment horizontal="left" vertical="center" wrapText="1"/>
      <protection/>
    </xf>
    <xf numFmtId="49" fontId="42" fillId="0" borderId="0" xfId="54" applyFont="1" applyFill="1" applyBorder="1" applyAlignment="1" applyProtection="1">
      <alignment horizontal="left" vertical="center" wrapText="1"/>
      <protection/>
    </xf>
    <xf numFmtId="49" fontId="44" fillId="5" borderId="7" xfId="52" applyNumberFormat="1" applyFont="1" applyFill="1" applyBorder="1" applyAlignment="1" applyProtection="1">
      <alignment horizontal="center" vertical="center" wrapText="1"/>
      <protection/>
    </xf>
    <xf numFmtId="49" fontId="40" fillId="8" borderId="0" xfId="54" applyFont="1" applyFill="1" applyBorder="1" applyAlignment="1">
      <alignment wrapText="1"/>
      <protection/>
    </xf>
    <xf numFmtId="49" fontId="44" fillId="13" borderId="7" xfId="52" applyNumberFormat="1" applyFont="1" applyFill="1" applyBorder="1" applyAlignment="1" applyProtection="1">
      <alignment horizontal="center" vertical="center" wrapText="1"/>
      <protection/>
    </xf>
    <xf numFmtId="49" fontId="44" fillId="7" borderId="7" xfId="52" applyNumberFormat="1" applyFont="1" applyFill="1" applyBorder="1" applyAlignment="1" applyProtection="1">
      <alignment horizontal="center" vertical="center" wrapText="1"/>
      <protection/>
    </xf>
    <xf numFmtId="49" fontId="44" fillId="9" borderId="7" xfId="52" applyNumberFormat="1" applyFont="1" applyFill="1" applyBorder="1" applyAlignment="1" applyProtection="1">
      <alignment horizontal="center" vertical="center" wrapText="1"/>
      <protection/>
    </xf>
    <xf numFmtId="0" fontId="37" fillId="0" borderId="0" xfId="34" applyFont="1" applyFill="1" applyBorder="1" applyAlignment="1" applyProtection="1">
      <alignment horizontal="right" vertical="top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0" fillId="0" borderId="0" xfId="54" applyFont="1" applyFill="1" applyBorder="1" applyAlignment="1" applyProtection="1">
      <alignment vertical="top" wrapTex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0" fontId="44" fillId="0" borderId="0" xfId="54" applyNumberFormat="1" applyFont="1" applyFill="1" applyBorder="1" applyAlignment="1" applyProtection="1">
      <alignment vertical="top" wrapText="1"/>
      <protection/>
    </xf>
    <xf numFmtId="49" fontId="13" fillId="0" borderId="0" xfId="43" applyNumberFormat="1" applyFont="1" applyFill="1" applyBorder="1" applyAlignment="1" applyProtection="1">
      <alignment wrapText="1"/>
      <protection/>
    </xf>
    <xf numFmtId="49" fontId="13" fillId="0" borderId="0" xfId="43" applyNumberFormat="1" applyFont="1" applyFill="1" applyBorder="1" applyAlignment="1" applyProtection="1">
      <alignment horizontal="left" wrapText="1"/>
      <protection/>
    </xf>
    <xf numFmtId="49" fontId="40" fillId="0" borderId="0" xfId="54" applyFont="1" applyFill="1" applyBorder="1" applyAlignment="1" applyProtection="1">
      <alignment horizontal="right" wrapText="1"/>
      <protection/>
    </xf>
    <xf numFmtId="49" fontId="35" fillId="0" borderId="20" xfId="54" applyFont="1" applyFill="1" applyBorder="1" applyAlignment="1" applyProtection="1">
      <alignment wrapText="1"/>
      <protection/>
    </xf>
    <xf numFmtId="49" fontId="42" fillId="0" borderId="21" xfId="54" applyFont="1" applyFill="1" applyBorder="1" applyAlignment="1" applyProtection="1">
      <alignment horizontal="left" vertical="center" wrapText="1"/>
      <protection/>
    </xf>
    <xf numFmtId="49" fontId="42" fillId="0" borderId="20" xfId="54" applyFont="1" applyFill="1" applyBorder="1" applyAlignment="1" applyProtection="1">
      <alignment horizontal="left" vertical="center" wrapText="1"/>
      <protection/>
    </xf>
    <xf numFmtId="49" fontId="42" fillId="0" borderId="22" xfId="54" applyFont="1" applyFill="1" applyBorder="1" applyAlignment="1" applyProtection="1">
      <alignment horizontal="left" vertical="center" wrapText="1"/>
      <protection/>
    </xf>
    <xf numFmtId="49" fontId="41" fillId="0" borderId="21" xfId="54" applyFont="1" applyFill="1" applyBorder="1" applyAlignment="1" applyProtection="1">
      <alignment vertical="center" wrapText="1"/>
      <protection/>
    </xf>
    <xf numFmtId="49" fontId="0" fillId="0" borderId="0" xfId="56" applyNumberFormat="1" applyFont="1" applyProtection="1">
      <alignment vertical="top"/>
      <protection/>
    </xf>
    <xf numFmtId="49" fontId="0" fillId="0" borderId="0" xfId="61" applyFont="1" applyAlignment="1" applyProtection="1">
      <alignment vertical="center" wrapText="1"/>
      <protection/>
    </xf>
    <xf numFmtId="49" fontId="12" fillId="0" borderId="0" xfId="61" applyFont="1" applyAlignment="1" applyProtection="1">
      <alignment vertical="center"/>
      <protection/>
    </xf>
    <xf numFmtId="49" fontId="0" fillId="0" borderId="0" xfId="49" applyFont="1" applyProtection="1">
      <alignment vertical="top"/>
      <protection/>
    </xf>
    <xf numFmtId="0" fontId="0" fillId="0" borderId="8" xfId="60" applyFont="1" applyFill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horizontal="center" vertical="center" wrapText="1"/>
      <protection/>
    </xf>
    <xf numFmtId="0" fontId="0" fillId="0" borderId="8" xfId="57" applyFont="1" applyFill="1" applyBorder="1" applyAlignment="1" applyProtection="1">
      <alignment horizontal="center" vertical="center"/>
      <protection/>
    </xf>
    <xf numFmtId="0" fontId="0" fillId="0" borderId="8" xfId="64" applyFont="1" applyFill="1" applyBorder="1" applyAlignment="1" applyProtection="1">
      <alignment horizontal="center" vertical="center" wrapText="1"/>
      <protection/>
    </xf>
    <xf numFmtId="0" fontId="50" fillId="8" borderId="0" xfId="57" applyFont="1" applyFill="1" applyBorder="1" applyAlignment="1" applyProtection="1">
      <alignment horizontal="center" vertical="center" wrapText="1"/>
      <protection/>
    </xf>
    <xf numFmtId="0" fontId="0" fillId="0" borderId="8" xfId="58" applyFont="1" applyFill="1" applyBorder="1" applyAlignment="1">
      <alignment horizontal="center" vertical="center" wrapText="1"/>
      <protection/>
    </xf>
    <xf numFmtId="0" fontId="0" fillId="0" borderId="8" xfId="64" applyFont="1" applyFill="1" applyBorder="1" applyAlignment="1" applyProtection="1">
      <alignment horizontal="center" vertical="center" wrapText="1"/>
      <protection hidden="1"/>
    </xf>
    <xf numFmtId="0" fontId="50" fillId="0" borderId="0" xfId="64" applyFont="1" applyBorder="1" applyAlignment="1" applyProtection="1">
      <alignment horizontal="center" vertical="center" wrapText="1"/>
      <protection/>
    </xf>
    <xf numFmtId="0" fontId="0" fillId="0" borderId="8" xfId="65" applyNumberFormat="1" applyFont="1" applyBorder="1" applyAlignment="1" applyProtection="1">
      <alignment horizontal="center" vertical="center" wrapText="1"/>
      <protection/>
    </xf>
    <xf numFmtId="0" fontId="0" fillId="0" borderId="8" xfId="65" applyNumberFormat="1" applyFont="1" applyFill="1" applyBorder="1" applyAlignment="1" applyProtection="1">
      <alignment horizontal="center" vertical="center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49" fontId="45" fillId="0" borderId="0" xfId="44" applyNumberFormat="1" applyFont="1" applyFill="1" applyBorder="1" applyAlignment="1" applyProtection="1">
      <alignment horizontal="left" vertical="top" wrapText="1" indent="1"/>
      <protection/>
    </xf>
    <xf numFmtId="49" fontId="13" fillId="0" borderId="0" xfId="42" applyNumberFormat="1" applyFill="1" applyBorder="1" applyAlignment="1" applyProtection="1">
      <alignment horizontal="left" vertical="top" indent="1"/>
      <protection/>
    </xf>
    <xf numFmtId="22" fontId="0" fillId="0" borderId="0" xfId="60" applyNumberFormat="1" applyFont="1" applyAlignment="1" applyProtection="1">
      <alignment horizontal="left" vertical="center" wrapText="1"/>
      <protection/>
    </xf>
    <xf numFmtId="0" fontId="52" fillId="0" borderId="0" xfId="42" applyFont="1" applyAlignment="1" applyProtection="1">
      <alignment horizontal="center" vertical="center"/>
      <protection/>
    </xf>
    <xf numFmtId="0" fontId="0" fillId="0" borderId="0" xfId="60" applyFont="1" applyAlignment="1">
      <alignment vertical="center" wrapText="1"/>
      <protection/>
    </xf>
    <xf numFmtId="0" fontId="0" fillId="0" borderId="0" xfId="60" applyFont="1" applyAlignment="1">
      <alignment horizontal="center" vertical="center"/>
      <protection/>
    </xf>
    <xf numFmtId="0" fontId="52" fillId="0" borderId="23" xfId="42" applyFont="1" applyBorder="1" applyAlignment="1" applyProtection="1">
      <alignment horizontal="center" vertical="center"/>
      <protection/>
    </xf>
    <xf numFmtId="0" fontId="0" fillId="0" borderId="23" xfId="60" applyFont="1" applyBorder="1" applyAlignment="1">
      <alignment vertical="center" wrapText="1"/>
      <protection/>
    </xf>
    <xf numFmtId="0" fontId="0" fillId="0" borderId="23" xfId="60" applyFont="1" applyBorder="1" applyAlignment="1">
      <alignment horizontal="center" vertical="center"/>
      <protection/>
    </xf>
    <xf numFmtId="49" fontId="0" fillId="5" borderId="8" xfId="62" applyNumberFormat="1" applyFont="1" applyFill="1" applyBorder="1" applyAlignment="1" applyProtection="1">
      <alignment horizontal="center" vertical="center" wrapText="1"/>
      <protection locked="0"/>
    </xf>
    <xf numFmtId="49" fontId="0" fillId="5" borderId="8" xfId="57" applyNumberFormat="1" applyFont="1" applyFill="1" applyBorder="1" applyAlignment="1" applyProtection="1">
      <alignment horizontal="right" vertical="center"/>
      <protection locked="0"/>
    </xf>
    <xf numFmtId="49" fontId="0" fillId="5" borderId="24" xfId="57" applyNumberFormat="1" applyFont="1" applyFill="1" applyBorder="1" applyAlignment="1" applyProtection="1">
      <alignment horizontal="right" vertical="center"/>
      <protection locked="0"/>
    </xf>
    <xf numFmtId="2" fontId="0" fillId="5" borderId="25" xfId="57" applyNumberFormat="1" applyFont="1" applyFill="1" applyBorder="1" applyAlignment="1" applyProtection="1">
      <alignment horizontal="right" vertical="center"/>
      <protection locked="0"/>
    </xf>
    <xf numFmtId="2" fontId="0" fillId="5" borderId="8" xfId="57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54" applyNumberFormat="1" applyFont="1" applyFill="1" applyBorder="1" applyAlignment="1" applyProtection="1">
      <alignment horizontal="left" vertical="center" wrapText="1"/>
      <protection/>
    </xf>
    <xf numFmtId="49" fontId="45" fillId="0" borderId="0" xfId="44" applyNumberFormat="1" applyFont="1" applyFill="1" applyBorder="1" applyAlignment="1" applyProtection="1">
      <alignment horizontal="left" vertical="center" wrapText="1"/>
      <protection/>
    </xf>
    <xf numFmtId="0" fontId="40" fillId="0" borderId="0" xfId="54" applyNumberFormat="1" applyFont="1" applyFill="1" applyBorder="1" applyAlignment="1" applyProtection="1">
      <alignment horizontal="left" vertical="top" wrapText="1"/>
      <protection/>
    </xf>
    <xf numFmtId="49" fontId="45" fillId="0" borderId="0" xfId="44" applyNumberFormat="1" applyFont="1" applyFill="1" applyBorder="1" applyAlignment="1" applyProtection="1">
      <alignment horizontal="left" vertical="top" wrapText="1"/>
      <protection/>
    </xf>
    <xf numFmtId="49" fontId="40" fillId="0" borderId="0" xfId="54" applyFont="1" applyFill="1" applyBorder="1" applyAlignment="1" applyProtection="1">
      <alignment horizontal="left" wrapText="1"/>
      <protection/>
    </xf>
    <xf numFmtId="0" fontId="37" fillId="0" borderId="0" xfId="34" applyFont="1" applyFill="1" applyBorder="1" applyAlignment="1" applyProtection="1">
      <alignment horizontal="right" vertical="center" wrapText="1"/>
      <protection/>
    </xf>
    <xf numFmtId="0" fontId="37" fillId="0" borderId="0" xfId="34" applyFont="1" applyFill="1" applyBorder="1" applyAlignment="1" applyProtection="1">
      <alignment horizontal="left" vertical="top" wrapText="1"/>
      <protection/>
    </xf>
    <xf numFmtId="49" fontId="45" fillId="0" borderId="0" xfId="44" applyNumberFormat="1" applyFont="1" applyFill="1" applyBorder="1" applyAlignment="1" applyProtection="1">
      <alignment horizontal="left" vertical="center" wrapText="1" indent="1"/>
      <protection/>
    </xf>
    <xf numFmtId="0" fontId="44" fillId="0" borderId="0" xfId="54" applyNumberFormat="1" applyFont="1" applyFill="1" applyBorder="1" applyAlignment="1" applyProtection="1">
      <alignment vertical="center" wrapText="1"/>
      <protection/>
    </xf>
    <xf numFmtId="49" fontId="37" fillId="0" borderId="0" xfId="30" applyNumberFormat="1" applyFont="1" applyFill="1" applyBorder="1" applyAlignment="1" applyProtection="1">
      <alignment horizontal="left" vertical="center" wrapText="1" indent="1"/>
      <protection/>
    </xf>
    <xf numFmtId="49" fontId="37" fillId="0" borderId="0" xfId="30" applyNumberFormat="1" applyFill="1" applyBorder="1" applyAlignment="1" applyProtection="1">
      <alignment horizontal="left" vertical="center" wrapText="1" indent="1"/>
      <protection/>
    </xf>
    <xf numFmtId="49" fontId="40" fillId="0" borderId="0" xfId="54" applyFont="1" applyFill="1" applyBorder="1" applyAlignment="1" applyProtection="1">
      <alignment horizontal="justify" vertical="justify" wrapText="1"/>
      <protection/>
    </xf>
    <xf numFmtId="0" fontId="40" fillId="0" borderId="0" xfId="54" applyNumberFormat="1" applyFont="1" applyFill="1" applyBorder="1" applyAlignment="1" applyProtection="1">
      <alignment horizontal="justify" vertical="center" wrapText="1"/>
      <protection/>
    </xf>
    <xf numFmtId="0" fontId="37" fillId="0" borderId="0" xfId="34" applyFont="1" applyFill="1" applyBorder="1" applyAlignment="1" applyProtection="1">
      <alignment horizontal="left" vertical="center" wrapText="1"/>
      <protection/>
    </xf>
    <xf numFmtId="0" fontId="37" fillId="0" borderId="0" xfId="34" applyFont="1" applyFill="1" applyBorder="1" applyAlignment="1" applyProtection="1">
      <alignment horizontal="center" vertical="center" wrapText="1"/>
      <protection/>
    </xf>
    <xf numFmtId="0" fontId="40" fillId="0" borderId="0" xfId="54" applyNumberFormat="1" applyFont="1" applyFill="1" applyBorder="1" applyAlignment="1" applyProtection="1">
      <alignment horizontal="justify" vertical="top" wrapText="1"/>
      <protection/>
    </xf>
    <xf numFmtId="0" fontId="18" fillId="0" borderId="0" xfId="54" applyNumberFormat="1" applyFont="1" applyFill="1" applyAlignment="1" applyProtection="1">
      <alignment horizontal="left" vertical="center" wrapText="1"/>
      <protection/>
    </xf>
    <xf numFmtId="0" fontId="37" fillId="0" borderId="0" xfId="54" applyNumberFormat="1" applyFont="1" applyFill="1" applyAlignment="1" applyProtection="1">
      <alignment horizontal="left" vertical="center"/>
      <protection/>
    </xf>
    <xf numFmtId="0" fontId="37" fillId="2" borderId="26" xfId="40" applyNumberFormat="1" applyFont="1" applyFill="1" applyBorder="1" applyAlignment="1">
      <alignment horizontal="center" vertical="center" wrapText="1"/>
      <protection/>
    </xf>
    <xf numFmtId="0" fontId="37" fillId="2" borderId="27" xfId="40" applyNumberFormat="1" applyFont="1" applyFill="1" applyBorder="1" applyAlignment="1">
      <alignment horizontal="center" vertical="center" wrapText="1"/>
      <protection/>
    </xf>
    <xf numFmtId="0" fontId="37" fillId="2" borderId="28" xfId="40" applyNumberFormat="1" applyFont="1" applyFill="1" applyBorder="1" applyAlignment="1">
      <alignment horizontal="center" vertical="center" wrapText="1"/>
      <protection/>
    </xf>
    <xf numFmtId="49" fontId="40" fillId="8" borderId="29" xfId="54" applyFont="1" applyFill="1" applyBorder="1" applyAlignment="1">
      <alignment vertical="center" wrapText="1"/>
      <protection/>
    </xf>
    <xf numFmtId="49" fontId="40" fillId="8" borderId="0" xfId="54" applyFont="1" applyFill="1" applyBorder="1" applyAlignment="1">
      <alignment vertical="center" wrapText="1"/>
      <protection/>
    </xf>
    <xf numFmtId="49" fontId="40" fillId="8" borderId="29" xfId="54" applyFont="1" applyFill="1" applyBorder="1" applyAlignment="1">
      <alignment horizontal="left" vertical="center" wrapText="1"/>
      <protection/>
    </xf>
    <xf numFmtId="49" fontId="40" fillId="8" borderId="0" xfId="54" applyFont="1" applyFill="1" applyBorder="1" applyAlignment="1">
      <alignment horizontal="left" vertical="center" wrapText="1"/>
      <protection/>
    </xf>
    <xf numFmtId="0" fontId="18" fillId="0" borderId="6" xfId="66" applyFont="1" applyBorder="1" applyAlignment="1">
      <alignment horizontal="center" vertical="center" wrapText="1"/>
      <protection/>
    </xf>
    <xf numFmtId="0" fontId="0" fillId="0" borderId="30" xfId="57" applyFont="1" applyFill="1" applyBorder="1" applyAlignment="1" applyProtection="1">
      <alignment horizontal="center" wrapText="1"/>
      <protection/>
    </xf>
    <xf numFmtId="0" fontId="18" fillId="0" borderId="31" xfId="57" applyFont="1" applyFill="1" applyBorder="1" applyAlignment="1" applyProtection="1">
      <alignment horizontal="center" vertical="center" wrapText="1"/>
      <protection/>
    </xf>
    <xf numFmtId="0" fontId="9" fillId="0" borderId="0" xfId="57" applyFont="1" applyAlignment="1" applyProtection="1">
      <alignment horizontal="left" vertical="center" wrapText="1"/>
      <protection/>
    </xf>
    <xf numFmtId="0" fontId="0" fillId="0" borderId="0" xfId="57" applyFont="1" applyAlignment="1" applyProtection="1">
      <alignment horizontal="left" vertical="center" wrapText="1"/>
      <protection/>
    </xf>
    <xf numFmtId="0" fontId="0" fillId="0" borderId="0" xfId="57" applyFont="1" applyBorder="1" applyAlignment="1" applyProtection="1">
      <alignment horizontal="left" vertical="center" wrapText="1"/>
      <protection/>
    </xf>
    <xf numFmtId="0" fontId="0" fillId="5" borderId="8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58" applyFont="1" applyFill="1" applyBorder="1" applyAlignment="1">
      <alignment horizontal="center" vertical="center" wrapText="1"/>
      <protection/>
    </xf>
    <xf numFmtId="0" fontId="9" fillId="0" borderId="31" xfId="57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8" xfId="58" applyFont="1" applyFill="1" applyBorder="1" applyAlignment="1">
      <alignment horizontal="center" vertical="center" wrapText="1" shrinkToFit="1"/>
      <protection/>
    </xf>
    <xf numFmtId="0" fontId="9" fillId="2" borderId="8" xfId="65" applyNumberFormat="1" applyFont="1" applyFill="1" applyBorder="1" applyAlignment="1" applyProtection="1">
      <alignment horizontal="center" vertical="center"/>
      <protection/>
    </xf>
    <xf numFmtId="0" fontId="9" fillId="2" borderId="12" xfId="65" applyNumberFormat="1" applyFont="1" applyFill="1" applyBorder="1" applyAlignment="1" applyProtection="1">
      <alignment horizontal="center" vertical="center"/>
      <protection/>
    </xf>
    <xf numFmtId="49" fontId="51" fillId="0" borderId="9" xfId="45" applyNumberFormat="1" applyFont="1" applyBorder="1" applyAlignment="1" applyProtection="1">
      <alignment horizontal="center" vertical="center" wrapText="1"/>
      <protection/>
    </xf>
    <xf numFmtId="49" fontId="13" fillId="0" borderId="9" xfId="45" applyNumberFormat="1" applyFont="1" applyBorder="1" applyAlignment="1" applyProtection="1">
      <alignment horizontal="center" vertical="center" wrapText="1"/>
      <protection/>
    </xf>
    <xf numFmtId="1" fontId="0" fillId="0" borderId="16" xfId="45" applyNumberFormat="1" applyFont="1" applyBorder="1" applyAlignment="1" applyProtection="1">
      <alignment horizontal="center" vertical="center"/>
      <protection/>
    </xf>
    <xf numFmtId="1" fontId="0" fillId="0" borderId="12" xfId="45" applyNumberFormat="1" applyFont="1" applyBorder="1" applyAlignment="1" applyProtection="1">
      <alignment horizontal="center" vertical="center"/>
      <protection/>
    </xf>
    <xf numFmtId="49" fontId="0" fillId="5" borderId="32" xfId="65" applyNumberFormat="1" applyFont="1" applyFill="1" applyBorder="1" applyAlignment="1" applyProtection="1">
      <alignment horizontal="center" vertical="center"/>
      <protection locked="0"/>
    </xf>
    <xf numFmtId="49" fontId="0" fillId="5" borderId="33" xfId="65" applyNumberFormat="1" applyFont="1" applyFill="1" applyBorder="1" applyAlignment="1" applyProtection="1">
      <alignment horizontal="center" vertical="center"/>
      <protection locked="0"/>
    </xf>
    <xf numFmtId="0" fontId="13" fillId="0" borderId="0" xfId="45" applyNumberFormat="1" applyFont="1" applyFill="1" applyBorder="1" applyAlignment="1" applyProtection="1">
      <alignment horizontal="center" vertical="center"/>
      <protection/>
    </xf>
    <xf numFmtId="49" fontId="0" fillId="5" borderId="32" xfId="65" applyNumberFormat="1" applyFont="1" applyFill="1" applyBorder="1" applyAlignment="1" applyProtection="1">
      <alignment horizontal="center" vertical="center"/>
      <protection locked="0"/>
    </xf>
    <xf numFmtId="49" fontId="0" fillId="5" borderId="32" xfId="65" applyNumberFormat="1" applyFont="1" applyFill="1" applyBorder="1" applyAlignment="1" applyProtection="1">
      <alignment horizontal="left" vertical="center" wrapText="1"/>
      <protection locked="0"/>
    </xf>
    <xf numFmtId="49" fontId="0" fillId="5" borderId="33" xfId="65" applyNumberFormat="1" applyFont="1" applyFill="1" applyBorder="1" applyAlignment="1" applyProtection="1">
      <alignment horizontal="left" vertical="center" wrapText="1"/>
      <protection locked="0"/>
    </xf>
    <xf numFmtId="49" fontId="0" fillId="9" borderId="34" xfId="65" applyNumberFormat="1" applyFont="1" applyFill="1" applyBorder="1" applyAlignment="1" applyProtection="1">
      <alignment horizontal="left" vertical="center" wrapText="1"/>
      <protection locked="0"/>
    </xf>
    <xf numFmtId="49" fontId="0" fillId="9" borderId="35" xfId="65" applyNumberFormat="1" applyFont="1" applyFill="1" applyBorder="1" applyAlignment="1" applyProtection="1">
      <alignment horizontal="left" vertical="center" wrapText="1"/>
      <protection locked="0"/>
    </xf>
    <xf numFmtId="0" fontId="9" fillId="0" borderId="8" xfId="57" applyFont="1" applyFill="1" applyBorder="1" applyAlignment="1" applyProtection="1">
      <alignment horizontal="center" vertical="center" wrapText="1"/>
      <protection/>
    </xf>
    <xf numFmtId="49" fontId="13" fillId="0" borderId="0" xfId="45" applyNumberFormat="1" applyFont="1" applyBorder="1" applyAlignment="1" applyProtection="1">
      <alignment horizontal="center" vertical="center"/>
      <protection/>
    </xf>
    <xf numFmtId="0" fontId="0" fillId="0" borderId="12" xfId="45" applyNumberFormat="1" applyFont="1" applyBorder="1" applyAlignment="1" applyProtection="1">
      <alignment horizontal="center" vertical="center"/>
      <protection/>
    </xf>
    <xf numFmtId="49" fontId="0" fillId="0" borderId="34" xfId="65" applyNumberFormat="1" applyFont="1" applyFill="1" applyBorder="1" applyAlignment="1" applyProtection="1">
      <alignment horizontal="left" vertical="center" wrapText="1"/>
      <protection/>
    </xf>
    <xf numFmtId="0" fontId="0" fillId="0" borderId="35" xfId="65" applyNumberFormat="1" applyFont="1" applyFill="1" applyBorder="1" applyAlignment="1" applyProtection="1">
      <alignment horizontal="left" vertical="center" wrapText="1"/>
      <protection/>
    </xf>
    <xf numFmtId="0" fontId="18" fillId="0" borderId="6" xfId="66" applyFont="1" applyBorder="1" applyAlignment="1">
      <alignment horizontal="center" vertical="center"/>
      <protection/>
    </xf>
    <xf numFmtId="0" fontId="0" fillId="0" borderId="16" xfId="45" applyNumberFormat="1" applyFont="1" applyBorder="1" applyAlignment="1" applyProtection="1">
      <alignment horizontal="center" vertical="center"/>
      <protection/>
    </xf>
    <xf numFmtId="0" fontId="0" fillId="0" borderId="16" xfId="65" applyNumberFormat="1" applyFont="1" applyFill="1" applyBorder="1" applyAlignment="1" applyProtection="1">
      <alignment horizontal="left" vertical="center" wrapText="1"/>
      <protection/>
    </xf>
    <xf numFmtId="0" fontId="0" fillId="0" borderId="12" xfId="65" applyNumberFormat="1" applyFont="1" applyFill="1" applyBorder="1" applyAlignment="1" applyProtection="1">
      <alignment horizontal="left" vertical="center" wrapText="1"/>
      <protection/>
    </xf>
    <xf numFmtId="49" fontId="0" fillId="9" borderId="16" xfId="65" applyNumberFormat="1" applyFont="1" applyFill="1" applyBorder="1" applyAlignment="1" applyProtection="1">
      <alignment horizontal="left" vertical="center" wrapText="1"/>
      <protection locked="0"/>
    </xf>
    <xf numFmtId="49" fontId="0" fillId="9" borderId="12" xfId="65" applyNumberFormat="1" applyFont="1" applyFill="1" applyBorder="1" applyAlignment="1" applyProtection="1">
      <alignment horizontal="left" vertical="center" wrapText="1"/>
      <protection locked="0"/>
    </xf>
  </cellXfs>
  <cellStyles count="5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 2" xfId="43"/>
    <cellStyle name="Гиперссылка 4" xfId="44"/>
    <cellStyle name="Гиперссылка_FORM3.1.2013(v2.0)" xfId="45"/>
    <cellStyle name="Заголовок" xfId="46"/>
    <cellStyle name="ЗаголовокСтолбца" xfId="47"/>
    <cellStyle name="Значение" xfId="48"/>
    <cellStyle name="Обычный 10" xfId="49"/>
    <cellStyle name="Обычный 12" xfId="50"/>
    <cellStyle name="Обычный 12 2" xfId="51"/>
    <cellStyle name="Обычный 2" xfId="52"/>
    <cellStyle name="Обычный 3" xfId="53"/>
    <cellStyle name="Обычный 3 3" xfId="54"/>
    <cellStyle name="Обычный 4_test_расчет тепловой энергии - для разработки 30 03 11" xfId="55"/>
    <cellStyle name="Обычный_46EE(v6.1.1)" xfId="56"/>
    <cellStyle name="Обычный_FORM3.1" xfId="57"/>
    <cellStyle name="Обычный_FORM7" xfId="58"/>
    <cellStyle name="Обычный_INVEST.WARM.PLAN.4.78(v0.1)" xfId="59"/>
    <cellStyle name="Обычный_MINENERGO.340.PRIL79(v0.1)" xfId="60"/>
    <cellStyle name="Обычный_PREDEL.JKH.2010(v1.3)" xfId="61"/>
    <cellStyle name="Обычный_SIMPLE_1_massive2" xfId="62"/>
    <cellStyle name="Обычный_SIMPLE_1_massive3" xfId="63"/>
    <cellStyle name="Обычный_Форма 4 Станция" xfId="64"/>
    <cellStyle name="Обычный_Форма3" xfId="65"/>
    <cellStyle name="Обычный_Шаблон по источникам для Модуля Реестр (2)" xfId="66"/>
    <cellStyle name="Обычный_эскиз паспорта_9" xfId="67"/>
    <cellStyle name="Followed Hyperlink" xfId="68"/>
    <cellStyle name="Стиль 1" xfId="69"/>
    <cellStyle name="Формула" xfId="70"/>
    <cellStyle name="ФормулаВБ_Мониторинг инвестиций" xfId="71"/>
    <cellStyle name="ФормулаНаКонтроль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EAEBEE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2.png" /><Relationship Id="rId3" Type="http://schemas.openxmlformats.org/officeDocument/2006/relationships/image" Target="../media/image21.png" /><Relationship Id="rId4" Type="http://schemas.openxmlformats.org/officeDocument/2006/relationships/image" Target="../media/image20.png" /><Relationship Id="rId5" Type="http://schemas.openxmlformats.org/officeDocument/2006/relationships/image" Target="../media/image19.png" /><Relationship Id="rId6" Type="http://schemas.openxmlformats.org/officeDocument/2006/relationships/image" Target="../media/image18.png" /><Relationship Id="rId7" Type="http://schemas.openxmlformats.org/officeDocument/2006/relationships/image" Target="../media/image17.png" /><Relationship Id="rId8" Type="http://schemas.openxmlformats.org/officeDocument/2006/relationships/image" Target="../media/image1.png" /><Relationship Id="rId9" Type="http://schemas.openxmlformats.org/officeDocument/2006/relationships/image" Target="../media/image2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5.png" /><Relationship Id="rId13" Type="http://schemas.openxmlformats.org/officeDocument/2006/relationships/image" Target="../media/image16.png" /><Relationship Id="rId14" Type="http://schemas.openxmlformats.org/officeDocument/2006/relationships/image" Target="../media/image6.png" /><Relationship Id="rId15" Type="http://schemas.openxmlformats.org/officeDocument/2006/relationships/image" Target="../media/image7.png" /><Relationship Id="rId16" Type="http://schemas.openxmlformats.org/officeDocument/2006/relationships/image" Target="../media/image8.png" /><Relationship Id="rId17" Type="http://schemas.openxmlformats.org/officeDocument/2006/relationships/image" Target="../media/image9.png" /><Relationship Id="rId18" Type="http://schemas.openxmlformats.org/officeDocument/2006/relationships/image" Target="../media/image10.png" /><Relationship Id="rId19" Type="http://schemas.openxmlformats.org/officeDocument/2006/relationships/image" Target="../media/image11.png" /><Relationship Id="rId20" Type="http://schemas.openxmlformats.org/officeDocument/2006/relationships/image" Target="../media/image12.png" /><Relationship Id="rId21" Type="http://schemas.openxmlformats.org/officeDocument/2006/relationships/image" Target="../media/image13.png" /><Relationship Id="rId22" Type="http://schemas.openxmlformats.org/officeDocument/2006/relationships/image" Target="../media/image14.png" /><Relationship Id="rId23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38100</xdr:rowOff>
    </xdr:from>
    <xdr:to>
      <xdr:col>3</xdr:col>
      <xdr:colOff>0</xdr:colOff>
      <xdr:row>18</xdr:row>
      <xdr:rowOff>504825</xdr:rowOff>
    </xdr:to>
    <xdr:grpSp>
      <xdr:nvGrpSpPr>
        <xdr:cNvPr id="1" name="InstrBlock_8"/>
        <xdr:cNvGrpSpPr>
          <a:grpSpLocks/>
        </xdr:cNvGrpSpPr>
      </xdr:nvGrpSpPr>
      <xdr:grpSpPr>
        <a:xfrm>
          <a:off x="219075" y="3857625"/>
          <a:ext cx="2066925" cy="466725"/>
          <a:chOff x="23" y="454"/>
          <a:chExt cx="217" cy="49"/>
        </a:xfrm>
        <a:solidFill>
          <a:srgbClr val="FFFFFF"/>
        </a:solidFill>
      </xdr:grpSpPr>
      <xdr:sp macro="[0]!Instruction.BlockClick">
        <xdr:nvSpPr>
          <xdr:cNvPr id="2" name="InstrBlock_8"/>
          <xdr:cNvSpPr txBox="1">
            <a:spLocks noChangeArrowheads="1"/>
          </xdr:cNvSpPr>
        </xdr:nvSpPr>
        <xdr:spPr>
          <a:xfrm>
            <a:off x="23" y="454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Обновление</a:t>
            </a:r>
          </a:p>
        </xdr:txBody>
      </xdr:sp>
      <xdr:pic macro="[0]!Instruction.BlockClick">
        <xdr:nvPicPr>
          <xdr:cNvPr id="3" name="InstrImg_8" descr="icon8.p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" y="455"/>
            <a:ext cx="45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15</xdr:row>
      <xdr:rowOff>142875</xdr:rowOff>
    </xdr:from>
    <xdr:to>
      <xdr:col>3</xdr:col>
      <xdr:colOff>0</xdr:colOff>
      <xdr:row>18</xdr:row>
      <xdr:rowOff>38100</xdr:rowOff>
    </xdr:to>
    <xdr:grpSp>
      <xdr:nvGrpSpPr>
        <xdr:cNvPr id="4" name="InstrBlock_7"/>
        <xdr:cNvGrpSpPr>
          <a:grpSpLocks/>
        </xdr:cNvGrpSpPr>
      </xdr:nvGrpSpPr>
      <xdr:grpSpPr>
        <a:xfrm>
          <a:off x="219075" y="3390900"/>
          <a:ext cx="2066925" cy="466725"/>
          <a:chOff x="23" y="405"/>
          <a:chExt cx="217" cy="49"/>
        </a:xfrm>
        <a:solidFill>
          <a:srgbClr val="FFFFFF"/>
        </a:solidFill>
      </xdr:grpSpPr>
      <xdr:sp macro="[0]!Instruction.BlockClick">
        <xdr:nvSpPr>
          <xdr:cNvPr id="5" name="InstrBlock_7"/>
          <xdr:cNvSpPr txBox="1">
            <a:spLocks noChangeArrowheads="1"/>
          </xdr:cNvSpPr>
        </xdr:nvSpPr>
        <xdr:spPr>
          <a:xfrm>
            <a:off x="23" y="405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Консультация по методологии заполнения</a:t>
            </a:r>
          </a:p>
        </xdr:txBody>
      </xdr:sp>
      <xdr:pic macro="[0]!Instruction.BlockClick">
        <xdr:nvPicPr>
          <xdr:cNvPr id="6" name="InstrImg_7" descr="ic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411"/>
            <a:ext cx="40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57150</xdr:rowOff>
    </xdr:from>
    <xdr:to>
      <xdr:col>3</xdr:col>
      <xdr:colOff>0</xdr:colOff>
      <xdr:row>15</xdr:row>
      <xdr:rowOff>142875</xdr:rowOff>
    </xdr:to>
    <xdr:grpSp>
      <xdr:nvGrpSpPr>
        <xdr:cNvPr id="7" name="InstrBlock_6" hidden="1"/>
        <xdr:cNvGrpSpPr>
          <a:grpSpLocks/>
        </xdr:cNvGrpSpPr>
      </xdr:nvGrpSpPr>
      <xdr:grpSpPr>
        <a:xfrm>
          <a:off x="219075" y="2924175"/>
          <a:ext cx="2066925" cy="466725"/>
          <a:chOff x="23" y="356"/>
          <a:chExt cx="217" cy="49"/>
        </a:xfrm>
        <a:solidFill>
          <a:srgbClr val="FFFFFF"/>
        </a:solidFill>
      </xdr:grpSpPr>
      <xdr:sp>
        <xdr:nvSpPr>
          <xdr:cNvPr id="8" name="InstrBlock_6" hidden="1"/>
          <xdr:cNvSpPr txBox="1">
            <a:spLocks noChangeArrowheads="1"/>
          </xdr:cNvSpPr>
        </xdr:nvSpPr>
        <xdr:spPr>
          <a:xfrm>
            <a:off x="23" y="356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Методология заполнения</a:t>
            </a:r>
          </a:p>
        </xdr:txBody>
      </xdr:sp>
      <xdr:pic>
        <xdr:nvPicPr>
          <xdr:cNvPr id="9" name="InstrImg_6" descr="icon6" hidden="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" y="36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13</xdr:row>
      <xdr:rowOff>57150</xdr:rowOff>
    </xdr:from>
    <xdr:to>
      <xdr:col>3</xdr:col>
      <xdr:colOff>0</xdr:colOff>
      <xdr:row>15</xdr:row>
      <xdr:rowOff>142875</xdr:rowOff>
    </xdr:to>
    <xdr:grpSp>
      <xdr:nvGrpSpPr>
        <xdr:cNvPr id="10" name="InstrBlock_5"/>
        <xdr:cNvGrpSpPr>
          <a:grpSpLocks/>
        </xdr:cNvGrpSpPr>
      </xdr:nvGrpSpPr>
      <xdr:grpSpPr>
        <a:xfrm>
          <a:off x="219075" y="2924175"/>
          <a:ext cx="2066925" cy="466725"/>
          <a:chOff x="23" y="307"/>
          <a:chExt cx="217" cy="49"/>
        </a:xfrm>
        <a:solidFill>
          <a:srgbClr val="FFFFFF"/>
        </a:solidFill>
      </xdr:grpSpPr>
      <xdr:sp macro="[0]!Instruction.BlockClick">
        <xdr:nvSpPr>
          <xdr:cNvPr id="11" name="InstrBlock_5"/>
          <xdr:cNvSpPr txBox="1">
            <a:spLocks noChangeArrowheads="1"/>
          </xdr:cNvSpPr>
        </xdr:nvSpPr>
        <xdr:spPr>
          <a:xfrm>
            <a:off x="23" y="307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Организационно-технические консультации</a:t>
            </a:r>
          </a:p>
        </xdr:txBody>
      </xdr:sp>
      <xdr:pic macro="[0]!Instruction.BlockClick">
        <xdr:nvPicPr>
          <xdr:cNvPr id="12" name="InstrImg_5" descr="icon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8" y="311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12</xdr:row>
      <xdr:rowOff>76200</xdr:rowOff>
    </xdr:from>
    <xdr:to>
      <xdr:col>3</xdr:col>
      <xdr:colOff>0</xdr:colOff>
      <xdr:row>13</xdr:row>
      <xdr:rowOff>57150</xdr:rowOff>
    </xdr:to>
    <xdr:grpSp>
      <xdr:nvGrpSpPr>
        <xdr:cNvPr id="13" name="InstrBlock_4"/>
        <xdr:cNvGrpSpPr>
          <a:grpSpLocks/>
        </xdr:cNvGrpSpPr>
      </xdr:nvGrpSpPr>
      <xdr:grpSpPr>
        <a:xfrm>
          <a:off x="219075" y="2457450"/>
          <a:ext cx="2066925" cy="466725"/>
          <a:chOff x="23" y="258"/>
          <a:chExt cx="217" cy="49"/>
        </a:xfrm>
        <a:solidFill>
          <a:srgbClr val="FFFFFF"/>
        </a:solidFill>
      </xdr:grpSpPr>
      <xdr:sp macro="[0]!Instruction.BlockClick">
        <xdr:nvSpPr>
          <xdr:cNvPr id="14" name="InstrBlock_4"/>
          <xdr:cNvSpPr txBox="1">
            <a:spLocks noChangeArrowheads="1"/>
          </xdr:cNvSpPr>
        </xdr:nvSpPr>
        <xdr:spPr>
          <a:xfrm>
            <a:off x="23" y="258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Проверка отчёта</a:t>
            </a:r>
          </a:p>
        </xdr:txBody>
      </xdr:sp>
      <xdr:pic macro="[0]!Instruction.BlockClick">
        <xdr:nvPicPr>
          <xdr:cNvPr id="15" name="InstrImg_4" descr="icon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8" y="26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10</xdr:row>
      <xdr:rowOff>104775</xdr:rowOff>
    </xdr:from>
    <xdr:to>
      <xdr:col>3</xdr:col>
      <xdr:colOff>0</xdr:colOff>
      <xdr:row>12</xdr:row>
      <xdr:rowOff>76200</xdr:rowOff>
    </xdr:to>
    <xdr:grpSp>
      <xdr:nvGrpSpPr>
        <xdr:cNvPr id="16" name="InstrBlock_3"/>
        <xdr:cNvGrpSpPr>
          <a:grpSpLocks/>
        </xdr:cNvGrpSpPr>
      </xdr:nvGrpSpPr>
      <xdr:grpSpPr>
        <a:xfrm>
          <a:off x="219075" y="1990725"/>
          <a:ext cx="2066925" cy="466725"/>
          <a:chOff x="23" y="209"/>
          <a:chExt cx="217" cy="49"/>
        </a:xfrm>
        <a:solidFill>
          <a:srgbClr val="FFFFFF"/>
        </a:solidFill>
      </xdr:grpSpPr>
      <xdr:sp macro="[0]!Instruction.BlockClick">
        <xdr:nvSpPr>
          <xdr:cNvPr id="17" name="InstrBlock_3"/>
          <xdr:cNvSpPr txBox="1">
            <a:spLocks noChangeArrowheads="1"/>
          </xdr:cNvSpPr>
        </xdr:nvSpPr>
        <xdr:spPr>
          <a:xfrm>
            <a:off x="23" y="209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Работа с реестрами</a:t>
            </a:r>
          </a:p>
        </xdr:txBody>
      </xdr:sp>
      <xdr:pic macro="[0]!Instruction.BlockClick">
        <xdr:nvPicPr>
          <xdr:cNvPr id="18" name="InstrImg_3" descr="icon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28" y="212"/>
            <a:ext cx="40" cy="4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0</xdr:colOff>
      <xdr:row>7</xdr:row>
      <xdr:rowOff>152400</xdr:rowOff>
    </xdr:from>
    <xdr:to>
      <xdr:col>3</xdr:col>
      <xdr:colOff>0</xdr:colOff>
      <xdr:row>10</xdr:row>
      <xdr:rowOff>104775</xdr:rowOff>
    </xdr:to>
    <xdr:grpSp>
      <xdr:nvGrpSpPr>
        <xdr:cNvPr id="19" name="InstrBlock_2"/>
        <xdr:cNvGrpSpPr>
          <a:grpSpLocks/>
        </xdr:cNvGrpSpPr>
      </xdr:nvGrpSpPr>
      <xdr:grpSpPr>
        <a:xfrm>
          <a:off x="219075" y="1524000"/>
          <a:ext cx="2066925" cy="466725"/>
          <a:chOff x="23" y="160"/>
          <a:chExt cx="217" cy="49"/>
        </a:xfrm>
        <a:solidFill>
          <a:srgbClr val="FFFFFF"/>
        </a:solidFill>
      </xdr:grpSpPr>
      <xdr:sp macro="[0]!Instruction.BlockClick">
        <xdr:nvSpPr>
          <xdr:cNvPr id="20" name="InstrBlock_2"/>
          <xdr:cNvSpPr txBox="1">
            <a:spLocks noChangeArrowheads="1"/>
          </xdr:cNvSpPr>
        </xdr:nvSpPr>
        <xdr:spPr>
          <a:xfrm>
            <a:off x="23" y="160"/>
            <a:ext cx="217" cy="49"/>
          </a:xfrm>
          <a:prstGeom prst="rect">
            <a:avLst/>
          </a:prstGeom>
          <a:solidFill>
            <a:srgbClr val="F0F0F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Условные обозначения</a:t>
            </a:r>
          </a:p>
        </xdr:txBody>
      </xdr:sp>
      <xdr:pic macro="[0]!Instruction.BlockClick">
        <xdr:nvPicPr>
          <xdr:cNvPr id="21" name="InstrImg_2" descr="icon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3"/>
            <a:ext cx="40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247650</xdr:colOff>
      <xdr:row>69</xdr:row>
      <xdr:rowOff>66675</xdr:rowOff>
    </xdr:from>
    <xdr:to>
      <xdr:col>24</xdr:col>
      <xdr:colOff>152400</xdr:colOff>
      <xdr:row>69</xdr:row>
      <xdr:rowOff>247650</xdr:rowOff>
    </xdr:to>
    <xdr:pic>
      <xdr:nvPicPr>
        <xdr:cNvPr id="22" name="PAGE_LAST_INACTIVE" descr="tick_circle_388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39150" y="45720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69</xdr:row>
      <xdr:rowOff>66675</xdr:rowOff>
    </xdr:from>
    <xdr:to>
      <xdr:col>19</xdr:col>
      <xdr:colOff>285750</xdr:colOff>
      <xdr:row>69</xdr:row>
      <xdr:rowOff>247650</xdr:rowOff>
    </xdr:to>
    <xdr:pic>
      <xdr:nvPicPr>
        <xdr:cNvPr id="23" name="PAGE_FIRST_INACTIVE" descr="tick_circle_3887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96125" y="4572000"/>
          <a:ext cx="200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69</xdr:row>
      <xdr:rowOff>28575</xdr:rowOff>
    </xdr:from>
    <xdr:to>
      <xdr:col>20</xdr:col>
      <xdr:colOff>266700</xdr:colOff>
      <xdr:row>69</xdr:row>
      <xdr:rowOff>295275</xdr:rowOff>
    </xdr:to>
    <xdr:pic>
      <xdr:nvPicPr>
        <xdr:cNvPr id="24" name="PAGE_BACK_INACTIVE" descr="tick_circle_3887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05675" y="45720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266700</xdr:colOff>
      <xdr:row>69</xdr:row>
      <xdr:rowOff>28575</xdr:rowOff>
    </xdr:from>
    <xdr:to>
      <xdr:col>23</xdr:col>
      <xdr:colOff>238125</xdr:colOff>
      <xdr:row>69</xdr:row>
      <xdr:rowOff>295275</xdr:rowOff>
    </xdr:to>
    <xdr:pic>
      <xdr:nvPicPr>
        <xdr:cNvPr id="25" name="PAGE_NEXT_INACTIVE" descr="tick_circle_3887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62925" y="457200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98</xdr:row>
      <xdr:rowOff>114300</xdr:rowOff>
    </xdr:from>
    <xdr:to>
      <xdr:col>9</xdr:col>
      <xdr:colOff>180975</xdr:colOff>
      <xdr:row>100</xdr:row>
      <xdr:rowOff>161925</xdr:rowOff>
    </xdr:to>
    <xdr:sp macro="[0]!Instruction.cmdGetUpdate_Click">
      <xdr:nvSpPr>
        <xdr:cNvPr id="26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98</xdr:row>
      <xdr:rowOff>114300</xdr:rowOff>
    </xdr:from>
    <xdr:to>
      <xdr:col>15</xdr:col>
      <xdr:colOff>104775</xdr:colOff>
      <xdr:row>100</xdr:row>
      <xdr:rowOff>161925</xdr:rowOff>
    </xdr:to>
    <xdr:sp macro="[0]!Instruction.cmdShowHideUpdateLog_Click">
      <xdr:nvSpPr>
        <xdr:cNvPr id="27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8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grpSp>
      <xdr:nvGrpSpPr>
        <xdr:cNvPr id="31" name="InstrBlock_1"/>
        <xdr:cNvGrpSpPr>
          <a:grpSpLocks/>
        </xdr:cNvGrpSpPr>
      </xdr:nvGrpSpPr>
      <xdr:grpSpPr>
        <a:xfrm>
          <a:off x="219075" y="1057275"/>
          <a:ext cx="2066925" cy="466725"/>
          <a:chOff x="23" y="111"/>
          <a:chExt cx="217" cy="49"/>
        </a:xfrm>
        <a:solidFill>
          <a:srgbClr val="FFFFFF"/>
        </a:solidFill>
      </xdr:grpSpPr>
      <xdr:sp macro="[0]!Instruction.BlockClick">
        <xdr:nvSpPr>
          <xdr:cNvPr id="32" name="InstrBlock_1"/>
          <xdr:cNvSpPr txBox="1">
            <a:spLocks noChangeArrowheads="1"/>
          </xdr:cNvSpPr>
        </xdr:nvSpPr>
        <xdr:spPr>
          <a:xfrm>
            <a:off x="23" y="111"/>
            <a:ext cx="217" cy="49"/>
          </a:xfrm>
          <a:prstGeom prst="rect">
            <a:avLst/>
          </a:prstGeom>
          <a:solidFill>
            <a:srgbClr val="FFC170"/>
          </a:solidFill>
          <a:ln w="9525" cmpd="sng">
            <a:solidFill>
              <a:srgbClr val="A6A6A6"/>
            </a:solidFill>
            <a:headEnd type="none"/>
            <a:tailEnd type="none"/>
          </a:ln>
        </xdr:spPr>
        <xdr:txBody>
          <a:bodyPr vertOverflow="clip" wrap="square" lIns="468000" tIns="46800" rIns="36000" bIns="4680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Технические требования</a:t>
            </a:r>
          </a:p>
        </xdr:txBody>
      </xdr:sp>
      <xdr:pic macro="[0]!Instruction.BlockClick">
        <xdr:nvPicPr>
          <xdr:cNvPr id="33" name="InstrImg_1" descr="icon1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30" y="117"/>
            <a:ext cx="40" cy="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4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5" name="Pict 9" descr="тест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36" name="chkGetUpdatesTrue" descr="check_yes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37" name="chkNoUpdatesFalse" descr="check_n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38" name="chkNoUpdatesTrue" descr="check_yes.jpg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39" name="chkGetUpdatesFalse" descr="check_no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98</xdr:row>
      <xdr:rowOff>104775</xdr:rowOff>
    </xdr:from>
    <xdr:to>
      <xdr:col>5</xdr:col>
      <xdr:colOff>180975</xdr:colOff>
      <xdr:row>100</xdr:row>
      <xdr:rowOff>142875</xdr:rowOff>
    </xdr:to>
    <xdr:pic macro="[0]!Instruction.cmdGetUpdate_Click">
      <xdr:nvPicPr>
        <xdr:cNvPr id="40" name="cmdGetUpdateImg" descr="icon11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98</xdr:row>
      <xdr:rowOff>104775</xdr:rowOff>
    </xdr:from>
    <xdr:to>
      <xdr:col>11</xdr:col>
      <xdr:colOff>104775</xdr:colOff>
      <xdr:row>100</xdr:row>
      <xdr:rowOff>142875</xdr:rowOff>
    </xdr:to>
    <xdr:pic macro="[0]!Instruction.cmdShowHideUpdateLog_Click">
      <xdr:nvPicPr>
        <xdr:cNvPr id="41" name="cmdShowHideUpdateLogImg" descr="icon13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>
      <xdr:nvSpPr>
        <xdr:cNvPr id="42" name="cmdAct_1"/>
        <xdr:cNvSpPr txBox="1">
          <a:spLocks noChangeArrowheads="1"/>
        </xdr:cNvSpPr>
      </xdr:nvSpPr>
      <xdr:spPr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43" name="cmdAct_2" descr="icon15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52525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276225</xdr:colOff>
      <xdr:row>2</xdr:row>
      <xdr:rowOff>219075</xdr:rowOff>
    </xdr:to>
    <xdr:sp macro="[0]!Instruction.cmdGetUpdate_Click">
      <xdr:nvSpPr>
        <xdr:cNvPr id="44" name="cmdNoAct_1" hidden="1"/>
        <xdr:cNvSpPr txBox="1">
          <a:spLocks noChangeArrowheads="1"/>
        </xdr:cNvSpPr>
      </xdr:nvSpPr>
      <xdr:spPr>
        <a:xfrm>
          <a:off x="12096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45" name="cmdNoAct_2" descr="icon16.png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192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>
      <xdr:nvSpPr>
        <xdr:cNvPr id="46" name="cmdNoInet_1" hidden="1"/>
        <xdr:cNvSpPr txBox="1">
          <a:spLocks noChangeArrowheads="1"/>
        </xdr:cNvSpPr>
      </xdr:nvSpPr>
      <xdr:spPr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133350</xdr:rowOff>
    </xdr:from>
    <xdr:ext cx="247650" cy="381000"/>
    <xdr:sp>
      <xdr:nvSpPr>
        <xdr:cNvPr id="47" name="cmdNoInet_2" hidden="1"/>
        <xdr:cNvSpPr txBox="1">
          <a:spLocks noChangeArrowheads="1"/>
        </xdr:cNvSpPr>
      </xdr:nvSpPr>
      <xdr:spPr>
        <a:xfrm>
          <a:off x="1047750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23</xdr:col>
      <xdr:colOff>257175</xdr:colOff>
      <xdr:row>69</xdr:row>
      <xdr:rowOff>57150</xdr:rowOff>
    </xdr:from>
    <xdr:to>
      <xdr:col>24</xdr:col>
      <xdr:colOff>142875</xdr:colOff>
      <xdr:row>69</xdr:row>
      <xdr:rowOff>238125</xdr:rowOff>
    </xdr:to>
    <xdr:pic macro="[0]!modInstruction.Process_Page_Last">
      <xdr:nvPicPr>
        <xdr:cNvPr id="48" name="PAGE_LAST" descr="tick_circle_3887.png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448675" y="45720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95250</xdr:colOff>
      <xdr:row>69</xdr:row>
      <xdr:rowOff>57150</xdr:rowOff>
    </xdr:from>
    <xdr:to>
      <xdr:col>19</xdr:col>
      <xdr:colOff>276225</xdr:colOff>
      <xdr:row>69</xdr:row>
      <xdr:rowOff>238125</xdr:rowOff>
    </xdr:to>
    <xdr:pic macro="[0]!modInstruction.Process_Page_First">
      <xdr:nvPicPr>
        <xdr:cNvPr id="49" name="PAGE_FIRST" descr="tick_circle_3887.png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05650" y="4572000"/>
          <a:ext cx="180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9525</xdr:colOff>
      <xdr:row>69</xdr:row>
      <xdr:rowOff>28575</xdr:rowOff>
    </xdr:from>
    <xdr:to>
      <xdr:col>20</xdr:col>
      <xdr:colOff>257175</xdr:colOff>
      <xdr:row>69</xdr:row>
      <xdr:rowOff>276225</xdr:rowOff>
    </xdr:to>
    <xdr:pic macro="[0]!modInstruction.Process_Page_Back">
      <xdr:nvPicPr>
        <xdr:cNvPr id="50" name="PAGE_BACK" descr="tick_circle_3887.png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15200" y="45720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276225</xdr:colOff>
      <xdr:row>69</xdr:row>
      <xdr:rowOff>28575</xdr:rowOff>
    </xdr:from>
    <xdr:to>
      <xdr:col>23</xdr:col>
      <xdr:colOff>228600</xdr:colOff>
      <xdr:row>69</xdr:row>
      <xdr:rowOff>276225</xdr:rowOff>
    </xdr:to>
    <xdr:pic macro="[0]!modInstruction.Process_Page_Next">
      <xdr:nvPicPr>
        <xdr:cNvPr id="51" name="PAGE_NEXT" descr="tick_circle_3887.png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172450" y="4572000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</xdr:colOff>
      <xdr:row>69</xdr:row>
      <xdr:rowOff>47625</xdr:rowOff>
    </xdr:from>
    <xdr:to>
      <xdr:col>22</xdr:col>
      <xdr:colOff>228600</xdr:colOff>
      <xdr:row>69</xdr:row>
      <xdr:rowOff>257175</xdr:rowOff>
    </xdr:to>
    <xdr:sp>
      <xdr:nvSpPr>
        <xdr:cNvPr id="52" name="PAGE_NUMBER_AREA"/>
        <xdr:cNvSpPr>
          <a:spLocks/>
        </xdr:cNvSpPr>
      </xdr:nvSpPr>
      <xdr:spPr>
        <a:xfrm>
          <a:off x="7620000" y="4572000"/>
          <a:ext cx="504825" cy="0"/>
        </a:xfrm>
        <a:prstGeom prst="roundRect">
          <a:avLst/>
        </a:prstGeom>
        <a:solidFill>
          <a:srgbClr val="FFFFFF"/>
        </a:solidFill>
        <a:ln w="1587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1/1</a:t>
          </a:r>
        </a:p>
      </xdr:txBody>
    </xdr:sp>
    <xdr:clientData/>
  </xdr:twoCellAnchor>
  <xdr:twoCellAnchor>
    <xdr:from>
      <xdr:col>19</xdr:col>
      <xdr:colOff>161925</xdr:colOff>
      <xdr:row>1</xdr:row>
      <xdr:rowOff>38100</xdr:rowOff>
    </xdr:from>
    <xdr:to>
      <xdr:col>25</xdr:col>
      <xdr:colOff>0</xdr:colOff>
      <xdr:row>2</xdr:row>
      <xdr:rowOff>152400</xdr:rowOff>
    </xdr:to>
    <xdr:sp macro="[0]!modInstruction.cmdStart_Click_Handler">
      <xdr:nvSpPr>
        <xdr:cNvPr id="53" name="cmdStart" hidden="1"/>
        <xdr:cNvSpPr>
          <a:spLocks/>
        </xdr:cNvSpPr>
      </xdr:nvSpPr>
      <xdr:spPr>
        <a:xfrm>
          <a:off x="7172325" y="171450"/>
          <a:ext cx="1609725" cy="3238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9</xdr:row>
      <xdr:rowOff>57150</xdr:rowOff>
    </xdr:from>
    <xdr:to>
      <xdr:col>5</xdr:col>
      <xdr:colOff>2619375</xdr:colOff>
      <xdr:row>9</xdr:row>
      <xdr:rowOff>342900</xdr:rowOff>
    </xdr:to>
    <xdr:sp macro="[0]!modList00.cmdOrgChoice_Click_Handler">
      <xdr:nvSpPr>
        <xdr:cNvPr id="1" name="cmdOrgChoice"/>
        <xdr:cNvSpPr>
          <a:spLocks/>
        </xdr:cNvSpPr>
      </xdr:nvSpPr>
      <xdr:spPr>
        <a:xfrm>
          <a:off x="3743325" y="1419225"/>
          <a:ext cx="1838325" cy="2857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H15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7</xdr:row>
      <xdr:rowOff>28575</xdr:rowOff>
    </xdr:from>
    <xdr:to>
      <xdr:col>3</xdr:col>
      <xdr:colOff>28575</xdr:colOff>
      <xdr:row>8</xdr:row>
      <xdr:rowOff>171450</xdr:rowOff>
    </xdr:to>
    <xdr:pic macro="[0]!modList00.FREEZE_PANES">
      <xdr:nvPicPr>
        <xdr:cNvPr id="1" name="FREEZE_PANES_G12" descr="update_org.pn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eias.ru/index.php?a=add&amp;catid=5" TargetMode="External" /><Relationship Id="rId2" Type="http://schemas.openxmlformats.org/officeDocument/2006/relationships/hyperlink" Target="mailto:sp@eias.ru" TargetMode="External" /><Relationship Id="rId3" Type="http://schemas.openxmlformats.org/officeDocument/2006/relationships/hyperlink" Target="http://eiasfst.ru/?page=show_distrs" TargetMode="External" /><Relationship Id="rId4" Type="http://schemas.openxmlformats.org/officeDocument/2006/relationships/hyperlink" Target="http://support.eias.ru/index.php?a=add&amp;catid=5" TargetMode="External" 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6" Type="http://schemas.openxmlformats.org/officeDocument/2006/relationships/hyperlink" Target="http://eiasfst.ru/?page=show_distrs" TargetMode="External" /><Relationship Id="rId7" Type="http://schemas.openxmlformats.org/officeDocument/2006/relationships/hyperlink" Target="http://eias.ru/?page=show_templates" TargetMode="External" /><Relationship Id="rId8" Type="http://schemas.openxmlformats.org/officeDocument/2006/relationships/hyperlink" Target="mailto:sp@eias.ru" TargetMode="External" /><Relationship Id="rId9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10" Type="http://schemas.openxmlformats.org/officeDocument/2006/relationships/hyperlink" Target="mailto:RRomashchenko@fstrf.ru" TargetMode="External" /><Relationship Id="rId11" Type="http://schemas.openxmlformats.org/officeDocument/2006/relationships/hyperlink" Target="mailto:AKustova@fstrf.ru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0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61" customWidth="1"/>
    <col min="2" max="2" width="8.7109375" style="161" customWidth="1"/>
    <col min="3" max="3" width="22.28125" style="161" customWidth="1"/>
    <col min="4" max="4" width="4.28125" style="161" customWidth="1"/>
    <col min="5" max="6" width="4.421875" style="161" customWidth="1"/>
    <col min="7" max="7" width="4.57421875" style="161" customWidth="1"/>
    <col min="8" max="24" width="4.421875" style="161" customWidth="1"/>
    <col min="25" max="25" width="4.421875" style="162" customWidth="1"/>
    <col min="26" max="26" width="9.140625" style="161" customWidth="1"/>
    <col min="27" max="27" width="9.140625" style="163" customWidth="1"/>
    <col min="28" max="16384" width="9.140625" style="161" customWidth="1"/>
  </cols>
  <sheetData>
    <row r="1" spans="1:27" ht="10.5" customHeight="1">
      <c r="A1" s="160"/>
      <c r="AA1" s="163" t="s">
        <v>234</v>
      </c>
    </row>
    <row r="2" spans="2:27" ht="16.5" customHeight="1">
      <c r="B2" s="242" t="e">
        <f>"Код шаблона: "&amp;GetCode()</f>
        <v>#NAME?</v>
      </c>
      <c r="C2" s="242"/>
      <c r="D2" s="242"/>
      <c r="E2" s="242"/>
      <c r="F2" s="242"/>
      <c r="G2" s="242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2"/>
      <c r="Y2" s="163"/>
      <c r="AA2" s="161"/>
    </row>
    <row r="3" spans="2:25" ht="18" customHeight="1">
      <c r="B3" s="243" t="e">
        <f>"Версия "&amp;Getversion()</f>
        <v>#NAME?</v>
      </c>
      <c r="C3" s="243"/>
      <c r="D3" s="165"/>
      <c r="E3" s="165"/>
      <c r="F3" s="165"/>
      <c r="G3" s="165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4"/>
      <c r="T3" s="164"/>
      <c r="U3" s="164"/>
      <c r="V3" s="166"/>
      <c r="W3" s="166"/>
      <c r="X3" s="166"/>
      <c r="Y3" s="166"/>
    </row>
    <row r="4" spans="2:25" ht="6" customHeight="1">
      <c r="B4" s="167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</row>
    <row r="5" spans="1:29" ht="32.25" customHeight="1">
      <c r="A5" s="168"/>
      <c r="B5" s="244" t="str">
        <f>Титульный!E5</f>
        <v>Предложения сетевой компании по технологическому расходу электроэнергии (мощности) - потерям в электрических сетях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6"/>
      <c r="Z5" s="168"/>
      <c r="AB5" s="168"/>
      <c r="AC5" s="168"/>
    </row>
    <row r="6" spans="1:25" ht="9.75" customHeight="1">
      <c r="A6" s="169"/>
      <c r="B6" s="170"/>
      <c r="C6" s="171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3"/>
    </row>
    <row r="7" spans="1:25" ht="15" customHeight="1">
      <c r="A7" s="169"/>
      <c r="B7" s="174"/>
      <c r="C7" s="175"/>
      <c r="D7" s="172"/>
      <c r="E7" s="241" t="s">
        <v>235</v>
      </c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173"/>
    </row>
    <row r="8" spans="1:25" ht="15" customHeight="1">
      <c r="A8" s="169"/>
      <c r="B8" s="174"/>
      <c r="C8" s="175"/>
      <c r="D8" s="172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173"/>
    </row>
    <row r="9" spans="1:25" ht="15" customHeight="1">
      <c r="A9" s="169"/>
      <c r="B9" s="174"/>
      <c r="C9" s="175"/>
      <c r="D9" s="172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173"/>
    </row>
    <row r="10" spans="1:25" ht="10.5" customHeight="1">
      <c r="A10" s="169"/>
      <c r="B10" s="174"/>
      <c r="C10" s="175"/>
      <c r="D10" s="172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173"/>
    </row>
    <row r="11" spans="1:25" ht="27" customHeight="1">
      <c r="A11" s="169"/>
      <c r="B11" s="174"/>
      <c r="C11" s="175"/>
      <c r="D11" s="172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173"/>
    </row>
    <row r="12" spans="1:25" ht="12" customHeight="1">
      <c r="A12" s="169"/>
      <c r="B12" s="174"/>
      <c r="C12" s="175"/>
      <c r="D12" s="172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173"/>
    </row>
    <row r="13" spans="1:25" ht="38.25" customHeight="1">
      <c r="A13" s="169"/>
      <c r="B13" s="174"/>
      <c r="C13" s="175"/>
      <c r="D13" s="172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176"/>
    </row>
    <row r="14" spans="1:25" ht="15" customHeight="1">
      <c r="A14" s="169"/>
      <c r="B14" s="174"/>
      <c r="C14" s="175"/>
      <c r="D14" s="172"/>
      <c r="E14" s="241" t="s">
        <v>236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173"/>
    </row>
    <row r="15" spans="1:25" ht="15">
      <c r="A15" s="169"/>
      <c r="B15" s="174"/>
      <c r="C15" s="175"/>
      <c r="D15" s="172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173"/>
    </row>
    <row r="16" spans="1:25" ht="15">
      <c r="A16" s="169"/>
      <c r="B16" s="174"/>
      <c r="C16" s="175"/>
      <c r="D16" s="172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173"/>
    </row>
    <row r="17" spans="1:25" ht="15" customHeight="1">
      <c r="A17" s="169"/>
      <c r="B17" s="174"/>
      <c r="C17" s="175"/>
      <c r="D17" s="172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173"/>
    </row>
    <row r="18" spans="1:25" ht="15">
      <c r="A18" s="169"/>
      <c r="B18" s="174"/>
      <c r="C18" s="175"/>
      <c r="D18" s="172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173"/>
    </row>
    <row r="19" spans="1:25" ht="59.25" customHeight="1">
      <c r="A19" s="169"/>
      <c r="B19" s="174"/>
      <c r="C19" s="175"/>
      <c r="D19" s="177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173"/>
    </row>
    <row r="20" spans="1:25" ht="15" hidden="1">
      <c r="A20" s="169"/>
      <c r="B20" s="174"/>
      <c r="C20" s="175"/>
      <c r="D20" s="177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3"/>
    </row>
    <row r="21" spans="1:25" ht="14.25" customHeight="1" hidden="1">
      <c r="A21" s="169"/>
      <c r="B21" s="174"/>
      <c r="C21" s="175"/>
      <c r="D21" s="170"/>
      <c r="E21" s="179" t="s">
        <v>237</v>
      </c>
      <c r="F21" s="247" t="s">
        <v>238</v>
      </c>
      <c r="G21" s="248"/>
      <c r="H21" s="248"/>
      <c r="I21" s="248"/>
      <c r="J21" s="248"/>
      <c r="K21" s="248"/>
      <c r="L21" s="248"/>
      <c r="M21" s="248"/>
      <c r="N21" s="180"/>
      <c r="O21" s="181" t="s">
        <v>237</v>
      </c>
      <c r="P21" s="249" t="s">
        <v>239</v>
      </c>
      <c r="Q21" s="250"/>
      <c r="R21" s="250"/>
      <c r="S21" s="250"/>
      <c r="T21" s="250"/>
      <c r="U21" s="250"/>
      <c r="V21" s="250"/>
      <c r="W21" s="250"/>
      <c r="X21" s="250"/>
      <c r="Y21" s="173"/>
    </row>
    <row r="22" spans="1:25" ht="14.25" customHeight="1" hidden="1">
      <c r="A22" s="169"/>
      <c r="B22" s="174"/>
      <c r="C22" s="175"/>
      <c r="D22" s="170"/>
      <c r="E22" s="182" t="s">
        <v>237</v>
      </c>
      <c r="F22" s="247" t="s">
        <v>240</v>
      </c>
      <c r="G22" s="248"/>
      <c r="H22" s="248"/>
      <c r="I22" s="248"/>
      <c r="J22" s="248"/>
      <c r="K22" s="248"/>
      <c r="L22" s="248"/>
      <c r="M22" s="248"/>
      <c r="N22" s="180"/>
      <c r="O22" s="183" t="s">
        <v>237</v>
      </c>
      <c r="P22" s="249" t="s">
        <v>241</v>
      </c>
      <c r="Q22" s="250"/>
      <c r="R22" s="250"/>
      <c r="S22" s="250"/>
      <c r="T22" s="250"/>
      <c r="U22" s="250"/>
      <c r="V22" s="250"/>
      <c r="W22" s="250"/>
      <c r="X22" s="250"/>
      <c r="Y22" s="173"/>
    </row>
    <row r="23" spans="1:25" ht="27" customHeight="1" hidden="1">
      <c r="A23" s="169"/>
      <c r="B23" s="174"/>
      <c r="C23" s="175"/>
      <c r="D23" s="170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3"/>
    </row>
    <row r="24" spans="1:25" ht="10.5" customHeight="1" hidden="1">
      <c r="A24" s="169"/>
      <c r="B24" s="174"/>
      <c r="C24" s="175"/>
      <c r="D24" s="170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3"/>
    </row>
    <row r="25" spans="1:25" ht="27" customHeight="1" hidden="1">
      <c r="A25" s="169"/>
      <c r="B25" s="174"/>
      <c r="C25" s="175"/>
      <c r="D25" s="170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3"/>
    </row>
    <row r="26" spans="1:25" ht="12" customHeight="1" hidden="1">
      <c r="A26" s="169"/>
      <c r="B26" s="174"/>
      <c r="C26" s="175"/>
      <c r="D26" s="170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3"/>
    </row>
    <row r="27" spans="1:25" ht="38.25" customHeight="1" hidden="1">
      <c r="A27" s="169"/>
      <c r="B27" s="174"/>
      <c r="C27" s="175"/>
      <c r="D27" s="170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3"/>
    </row>
    <row r="28" spans="1:25" ht="15" hidden="1">
      <c r="A28" s="169"/>
      <c r="B28" s="174"/>
      <c r="C28" s="175"/>
      <c r="D28" s="170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3"/>
    </row>
    <row r="29" spans="1:25" ht="15" hidden="1">
      <c r="A29" s="169"/>
      <c r="B29" s="174"/>
      <c r="C29" s="175"/>
      <c r="D29" s="170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3"/>
    </row>
    <row r="30" spans="1:25" ht="15" hidden="1">
      <c r="A30" s="169"/>
      <c r="B30" s="174"/>
      <c r="C30" s="175"/>
      <c r="D30" s="170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3"/>
    </row>
    <row r="31" spans="1:25" ht="15" hidden="1">
      <c r="A31" s="169"/>
      <c r="B31" s="174"/>
      <c r="C31" s="175"/>
      <c r="D31" s="170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3"/>
    </row>
    <row r="32" spans="1:25" ht="15" hidden="1">
      <c r="A32" s="169"/>
      <c r="B32" s="174"/>
      <c r="C32" s="175"/>
      <c r="D32" s="170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3"/>
    </row>
    <row r="33" spans="1:25" ht="18.75" customHeight="1" hidden="1">
      <c r="A33" s="169"/>
      <c r="B33" s="174"/>
      <c r="C33" s="175"/>
      <c r="D33" s="177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3"/>
    </row>
    <row r="34" spans="1:25" ht="15" hidden="1">
      <c r="A34" s="169"/>
      <c r="B34" s="174"/>
      <c r="C34" s="175"/>
      <c r="D34" s="177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3"/>
    </row>
    <row r="35" spans="1:25" ht="24" customHeight="1" hidden="1">
      <c r="A35" s="169"/>
      <c r="B35" s="174"/>
      <c r="C35" s="175"/>
      <c r="D35" s="170"/>
      <c r="E35" s="238" t="s">
        <v>261</v>
      </c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173"/>
    </row>
    <row r="36" spans="1:25" ht="38.25" customHeight="1" hidden="1">
      <c r="A36" s="169"/>
      <c r="B36" s="174"/>
      <c r="C36" s="175"/>
      <c r="D36" s="170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173"/>
    </row>
    <row r="37" spans="1:25" ht="9.75" customHeight="1" hidden="1">
      <c r="A37" s="169"/>
      <c r="B37" s="174"/>
      <c r="C37" s="175"/>
      <c r="D37" s="170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173"/>
    </row>
    <row r="38" spans="1:25" ht="51" customHeight="1" hidden="1">
      <c r="A38" s="169"/>
      <c r="B38" s="174"/>
      <c r="C38" s="175"/>
      <c r="D38" s="170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173"/>
    </row>
    <row r="39" spans="1:25" ht="15" customHeight="1" hidden="1">
      <c r="A39" s="169"/>
      <c r="B39" s="174"/>
      <c r="C39" s="175"/>
      <c r="D39" s="170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173"/>
    </row>
    <row r="40" spans="1:25" ht="12" customHeight="1" hidden="1">
      <c r="A40" s="169"/>
      <c r="B40" s="174"/>
      <c r="C40" s="175"/>
      <c r="D40" s="170"/>
      <c r="E40" s="226" t="s">
        <v>257</v>
      </c>
      <c r="F40" s="226"/>
      <c r="G40" s="226"/>
      <c r="H40" s="226"/>
      <c r="I40" s="227" t="s">
        <v>258</v>
      </c>
      <c r="J40" s="227"/>
      <c r="K40" s="227"/>
      <c r="L40" s="227"/>
      <c r="M40" s="227"/>
      <c r="N40" s="213"/>
      <c r="O40" s="213"/>
      <c r="P40" s="212"/>
      <c r="Q40" s="212"/>
      <c r="R40" s="212"/>
      <c r="S40" s="212"/>
      <c r="T40" s="212"/>
      <c r="U40" s="212"/>
      <c r="V40" s="212"/>
      <c r="W40" s="212"/>
      <c r="X40" s="212"/>
      <c r="Y40" s="173"/>
    </row>
    <row r="41" spans="1:25" ht="38.25" customHeight="1" hidden="1">
      <c r="A41" s="169"/>
      <c r="B41" s="174"/>
      <c r="C41" s="175"/>
      <c r="D41" s="170"/>
      <c r="E41" s="228" t="s">
        <v>259</v>
      </c>
      <c r="F41" s="228"/>
      <c r="G41" s="228"/>
      <c r="H41" s="228"/>
      <c r="I41" s="229" t="s">
        <v>260</v>
      </c>
      <c r="J41" s="229"/>
      <c r="K41" s="229"/>
      <c r="L41" s="229"/>
      <c r="M41" s="229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173"/>
    </row>
    <row r="42" spans="1:25" ht="15" hidden="1">
      <c r="A42" s="169"/>
      <c r="B42" s="174"/>
      <c r="C42" s="175"/>
      <c r="D42" s="170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173"/>
    </row>
    <row r="43" spans="1:25" ht="15" hidden="1">
      <c r="A43" s="169"/>
      <c r="B43" s="174"/>
      <c r="C43" s="175"/>
      <c r="D43" s="170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173"/>
    </row>
    <row r="44" spans="1:25" ht="33.75" customHeight="1" hidden="1">
      <c r="A44" s="169"/>
      <c r="B44" s="174"/>
      <c r="C44" s="175"/>
      <c r="D44" s="177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173"/>
    </row>
    <row r="45" spans="1:25" ht="15" hidden="1">
      <c r="A45" s="169"/>
      <c r="B45" s="174"/>
      <c r="C45" s="175"/>
      <c r="D45" s="177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173"/>
    </row>
    <row r="46" spans="1:25" ht="24" customHeight="1" hidden="1">
      <c r="A46" s="169"/>
      <c r="B46" s="174"/>
      <c r="C46" s="175"/>
      <c r="D46" s="170"/>
      <c r="E46" s="241" t="s">
        <v>242</v>
      </c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173"/>
    </row>
    <row r="47" spans="1:25" ht="37.5" customHeight="1" hidden="1">
      <c r="A47" s="169"/>
      <c r="B47" s="174"/>
      <c r="C47" s="175"/>
      <c r="D47" s="170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173"/>
    </row>
    <row r="48" spans="1:25" ht="24" customHeight="1" hidden="1">
      <c r="A48" s="169"/>
      <c r="B48" s="174"/>
      <c r="C48" s="175"/>
      <c r="D48" s="170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173"/>
    </row>
    <row r="49" spans="1:25" ht="51" customHeight="1" hidden="1">
      <c r="A49" s="169"/>
      <c r="B49" s="174"/>
      <c r="C49" s="175"/>
      <c r="D49" s="170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173"/>
    </row>
    <row r="50" spans="1:25" ht="15" hidden="1">
      <c r="A50" s="169"/>
      <c r="B50" s="174"/>
      <c r="C50" s="175"/>
      <c r="D50" s="170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173"/>
    </row>
    <row r="51" spans="1:25" ht="15" hidden="1">
      <c r="A51" s="169"/>
      <c r="B51" s="174"/>
      <c r="C51" s="175"/>
      <c r="D51" s="170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173"/>
    </row>
    <row r="52" spans="1:25" ht="15" hidden="1">
      <c r="A52" s="169"/>
      <c r="B52" s="174"/>
      <c r="C52" s="175"/>
      <c r="D52" s="170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173"/>
    </row>
    <row r="53" spans="1:25" ht="15" hidden="1">
      <c r="A53" s="169"/>
      <c r="B53" s="174"/>
      <c r="C53" s="175"/>
      <c r="D53" s="170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173"/>
    </row>
    <row r="54" spans="1:25" ht="15" hidden="1">
      <c r="A54" s="169"/>
      <c r="B54" s="174"/>
      <c r="C54" s="175"/>
      <c r="D54" s="170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173"/>
    </row>
    <row r="55" spans="1:25" ht="15" hidden="1">
      <c r="A55" s="169"/>
      <c r="B55" s="174"/>
      <c r="C55" s="175"/>
      <c r="D55" s="170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173"/>
    </row>
    <row r="56" spans="1:25" ht="25.5" customHeight="1" hidden="1">
      <c r="A56" s="169"/>
      <c r="B56" s="174"/>
      <c r="C56" s="175"/>
      <c r="D56" s="177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173"/>
    </row>
    <row r="57" spans="1:25" ht="15" hidden="1">
      <c r="A57" s="169"/>
      <c r="B57" s="174"/>
      <c r="C57" s="175"/>
      <c r="D57" s="177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173"/>
    </row>
    <row r="58" spans="1:25" ht="15" customHeight="1" hidden="1">
      <c r="A58" s="169"/>
      <c r="B58" s="174"/>
      <c r="C58" s="175"/>
      <c r="D58" s="170"/>
      <c r="E58" s="239" t="s">
        <v>243</v>
      </c>
      <c r="F58" s="239"/>
      <c r="G58" s="239"/>
      <c r="H58" s="227" t="s">
        <v>244</v>
      </c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173"/>
    </row>
    <row r="59" spans="1:25" ht="15" customHeight="1" hidden="1">
      <c r="A59" s="169"/>
      <c r="B59" s="174"/>
      <c r="C59" s="175"/>
      <c r="D59" s="170"/>
      <c r="E59" s="239" t="s">
        <v>245</v>
      </c>
      <c r="F59" s="239"/>
      <c r="G59" s="239"/>
      <c r="H59" s="227" t="s">
        <v>246</v>
      </c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173"/>
    </row>
    <row r="60" spans="1:25" ht="15" customHeight="1" hidden="1">
      <c r="A60" s="169"/>
      <c r="B60" s="174"/>
      <c r="C60" s="175"/>
      <c r="D60" s="170"/>
      <c r="E60" s="240" t="s">
        <v>247</v>
      </c>
      <c r="F60" s="240"/>
      <c r="G60" s="240"/>
      <c r="H60" s="227" t="s">
        <v>248</v>
      </c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173"/>
    </row>
    <row r="61" spans="1:25" ht="15" hidden="1">
      <c r="A61" s="169"/>
      <c r="B61" s="174"/>
      <c r="C61" s="175"/>
      <c r="D61" s="170"/>
      <c r="E61" s="184"/>
      <c r="F61" s="185"/>
      <c r="G61" s="186"/>
      <c r="H61" s="232" t="s">
        <v>249</v>
      </c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173"/>
    </row>
    <row r="62" spans="1:25" ht="27.75" customHeight="1" hidden="1">
      <c r="A62" s="169"/>
      <c r="B62" s="174"/>
      <c r="C62" s="175"/>
      <c r="D62" s="170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3"/>
    </row>
    <row r="63" spans="1:25" ht="15" hidden="1">
      <c r="A63" s="169"/>
      <c r="B63" s="174"/>
      <c r="C63" s="175"/>
      <c r="D63" s="170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3"/>
    </row>
    <row r="64" spans="1:25" ht="15" hidden="1">
      <c r="A64" s="169"/>
      <c r="B64" s="174"/>
      <c r="C64" s="175"/>
      <c r="D64" s="170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3"/>
    </row>
    <row r="65" spans="1:25" ht="15" hidden="1">
      <c r="A65" s="169"/>
      <c r="B65" s="174"/>
      <c r="C65" s="175"/>
      <c r="D65" s="170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3"/>
    </row>
    <row r="66" spans="1:25" ht="15" hidden="1">
      <c r="A66" s="169"/>
      <c r="B66" s="174"/>
      <c r="C66" s="175"/>
      <c r="D66" s="170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3"/>
    </row>
    <row r="67" spans="1:25" ht="15" hidden="1">
      <c r="A67" s="169"/>
      <c r="B67" s="174"/>
      <c r="C67" s="175"/>
      <c r="D67" s="170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3"/>
    </row>
    <row r="68" spans="1:25" ht="89.25" customHeight="1" hidden="1">
      <c r="A68" s="169"/>
      <c r="B68" s="174"/>
      <c r="C68" s="175"/>
      <c r="D68" s="177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3"/>
    </row>
    <row r="69" spans="1:25" ht="15" hidden="1">
      <c r="A69" s="169"/>
      <c r="B69" s="174"/>
      <c r="C69" s="175"/>
      <c r="D69" s="177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3"/>
    </row>
    <row r="70" spans="1:25" ht="26.25" customHeight="1" hidden="1">
      <c r="A70" s="169"/>
      <c r="B70" s="174"/>
      <c r="C70" s="175"/>
      <c r="D70" s="170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73"/>
    </row>
    <row r="71" spans="1:25" ht="29.25" customHeight="1" hidden="1">
      <c r="A71" s="169"/>
      <c r="B71" s="174"/>
      <c r="C71" s="175"/>
      <c r="D71" s="170"/>
      <c r="E71" s="234"/>
      <c r="F71" s="234"/>
      <c r="G71" s="234"/>
      <c r="H71" s="234"/>
      <c r="I71" s="234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227"/>
      <c r="U71" s="227"/>
      <c r="V71" s="227"/>
      <c r="W71" s="227"/>
      <c r="X71" s="227"/>
      <c r="Y71" s="173"/>
    </row>
    <row r="72" spans="1:25" ht="27" customHeight="1" hidden="1">
      <c r="A72" s="169"/>
      <c r="B72" s="174"/>
      <c r="C72" s="175"/>
      <c r="D72" s="170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73"/>
    </row>
    <row r="73" spans="1:25" ht="38.25" customHeight="1" hidden="1">
      <c r="A73" s="169"/>
      <c r="B73" s="174"/>
      <c r="C73" s="175"/>
      <c r="D73" s="170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73"/>
    </row>
    <row r="74" spans="1:25" ht="15" hidden="1">
      <c r="A74" s="169"/>
      <c r="B74" s="174"/>
      <c r="C74" s="175"/>
      <c r="D74" s="170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73"/>
    </row>
    <row r="75" spans="1:25" ht="131.25" customHeight="1" hidden="1">
      <c r="A75" s="169"/>
      <c r="B75" s="174"/>
      <c r="C75" s="175"/>
      <c r="D75" s="170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73"/>
    </row>
    <row r="76" spans="1:25" ht="15" hidden="1">
      <c r="A76" s="169"/>
      <c r="B76" s="174"/>
      <c r="C76" s="175"/>
      <c r="D76" s="170"/>
      <c r="E76" s="232"/>
      <c r="F76" s="232"/>
      <c r="G76" s="232"/>
      <c r="H76" s="235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173"/>
    </row>
    <row r="77" spans="1:25" ht="15" customHeight="1" hidden="1">
      <c r="A77" s="169"/>
      <c r="B77" s="174"/>
      <c r="C77" s="175"/>
      <c r="D77" s="170"/>
      <c r="E77" s="231" t="s">
        <v>245</v>
      </c>
      <c r="F77" s="231"/>
      <c r="G77" s="231"/>
      <c r="H77" s="227" t="s">
        <v>246</v>
      </c>
      <c r="I77" s="227"/>
      <c r="J77" s="227"/>
      <c r="K77" s="227"/>
      <c r="L77" s="227"/>
      <c r="M77" s="227"/>
      <c r="N77" s="227"/>
      <c r="O77" s="227"/>
      <c r="P77" s="227"/>
      <c r="Q77" s="227"/>
      <c r="R77" s="227"/>
      <c r="S77" s="227"/>
      <c r="T77" s="227"/>
      <c r="U77" s="227"/>
      <c r="V77" s="227"/>
      <c r="W77" s="227"/>
      <c r="X77" s="227"/>
      <c r="Y77" s="173"/>
    </row>
    <row r="78" spans="1:25" ht="15" customHeight="1" hidden="1">
      <c r="A78" s="169"/>
      <c r="B78" s="174"/>
      <c r="C78" s="175"/>
      <c r="D78" s="170"/>
      <c r="E78" s="231" t="s">
        <v>243</v>
      </c>
      <c r="F78" s="231"/>
      <c r="G78" s="231"/>
      <c r="H78" s="227" t="s">
        <v>250</v>
      </c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173"/>
    </row>
    <row r="79" spans="1:25" ht="15" customHeight="1" hidden="1">
      <c r="A79" s="169"/>
      <c r="B79" s="174"/>
      <c r="C79" s="175"/>
      <c r="D79" s="170"/>
      <c r="E79" s="232"/>
      <c r="F79" s="232"/>
      <c r="G79" s="232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173"/>
    </row>
    <row r="80" spans="1:25" ht="15" customHeight="1" hidden="1">
      <c r="A80" s="169"/>
      <c r="B80" s="174"/>
      <c r="C80" s="175"/>
      <c r="D80" s="170"/>
      <c r="E80" s="232"/>
      <c r="F80" s="232"/>
      <c r="G80" s="232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173"/>
    </row>
    <row r="81" spans="1:25" ht="15" hidden="1">
      <c r="A81" s="169"/>
      <c r="B81" s="174"/>
      <c r="C81" s="175"/>
      <c r="D81" s="170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3"/>
    </row>
    <row r="82" spans="1:25" ht="15" hidden="1">
      <c r="A82" s="169"/>
      <c r="B82" s="174"/>
      <c r="C82" s="175"/>
      <c r="D82" s="170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3"/>
    </row>
    <row r="83" spans="1:25" ht="15" hidden="1">
      <c r="A83" s="169"/>
      <c r="B83" s="174"/>
      <c r="C83" s="175"/>
      <c r="D83" s="170"/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3"/>
    </row>
    <row r="84" spans="1:25" ht="15" hidden="1">
      <c r="A84" s="169"/>
      <c r="B84" s="174"/>
      <c r="C84" s="175"/>
      <c r="D84" s="170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3"/>
    </row>
    <row r="85" spans="1:25" ht="15" hidden="1">
      <c r="A85" s="169"/>
      <c r="B85" s="174"/>
      <c r="C85" s="175"/>
      <c r="D85" s="170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3"/>
    </row>
    <row r="86" spans="1:25" ht="15" hidden="1">
      <c r="A86" s="169"/>
      <c r="B86" s="174"/>
      <c r="C86" s="175"/>
      <c r="D86" s="170"/>
      <c r="E86" s="172"/>
      <c r="F86" s="172"/>
      <c r="G86" s="172"/>
      <c r="H86" s="172"/>
      <c r="I86" s="17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3"/>
    </row>
    <row r="87" spans="1:25" ht="15" hidden="1">
      <c r="A87" s="169"/>
      <c r="B87" s="174"/>
      <c r="C87" s="175"/>
      <c r="D87" s="170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3"/>
    </row>
    <row r="88" spans="1:25" ht="15" hidden="1">
      <c r="A88" s="169"/>
      <c r="B88" s="174"/>
      <c r="C88" s="175"/>
      <c r="D88" s="170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3"/>
    </row>
    <row r="89" spans="1:25" ht="15" hidden="1">
      <c r="A89" s="169"/>
      <c r="B89" s="174"/>
      <c r="C89" s="175"/>
      <c r="D89" s="170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3"/>
    </row>
    <row r="90" spans="1:25" ht="15" hidden="1">
      <c r="A90" s="169"/>
      <c r="B90" s="174"/>
      <c r="C90" s="175"/>
      <c r="D90" s="170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3"/>
    </row>
    <row r="91" spans="1:25" ht="27" customHeight="1" hidden="1">
      <c r="A91" s="169"/>
      <c r="B91" s="174"/>
      <c r="C91" s="175"/>
      <c r="D91" s="177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3"/>
    </row>
    <row r="92" spans="1:25" ht="15" hidden="1">
      <c r="A92" s="169"/>
      <c r="B92" s="174"/>
      <c r="C92" s="175"/>
      <c r="D92" s="177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3"/>
    </row>
    <row r="93" spans="1:25" ht="25.5" customHeight="1" hidden="1">
      <c r="A93" s="169"/>
      <c r="B93" s="174"/>
      <c r="C93" s="175"/>
      <c r="D93" s="170"/>
      <c r="E93" s="237" t="s">
        <v>251</v>
      </c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173"/>
    </row>
    <row r="94" spans="1:25" ht="15" customHeight="1" hidden="1">
      <c r="A94" s="169"/>
      <c r="B94" s="174"/>
      <c r="C94" s="175"/>
      <c r="D94" s="170"/>
      <c r="E94" s="172"/>
      <c r="F94" s="172"/>
      <c r="G94" s="172"/>
      <c r="H94" s="189"/>
      <c r="I94" s="189"/>
      <c r="J94" s="189"/>
      <c r="K94" s="189"/>
      <c r="L94" s="189"/>
      <c r="M94" s="189"/>
      <c r="N94" s="189"/>
      <c r="O94" s="190"/>
      <c r="P94" s="190"/>
      <c r="Q94" s="190"/>
      <c r="R94" s="190"/>
      <c r="S94" s="190"/>
      <c r="T94" s="190"/>
      <c r="U94" s="172"/>
      <c r="V94" s="172"/>
      <c r="W94" s="172"/>
      <c r="X94" s="172"/>
      <c r="Y94" s="173"/>
    </row>
    <row r="95" spans="1:27" ht="15" customHeight="1" hidden="1">
      <c r="A95" s="169"/>
      <c r="B95" s="174"/>
      <c r="C95" s="175"/>
      <c r="D95" s="170"/>
      <c r="E95" s="191"/>
      <c r="F95" s="230" t="s">
        <v>252</v>
      </c>
      <c r="G95" s="230"/>
      <c r="H95" s="230"/>
      <c r="I95" s="230"/>
      <c r="J95" s="230"/>
      <c r="K95" s="230"/>
      <c r="L95" s="230"/>
      <c r="M95" s="230"/>
      <c r="N95" s="230"/>
      <c r="O95" s="230"/>
      <c r="P95" s="230"/>
      <c r="Q95" s="230"/>
      <c r="R95" s="230"/>
      <c r="S95" s="230"/>
      <c r="T95" s="190"/>
      <c r="U95" s="172"/>
      <c r="V95" s="172"/>
      <c r="W95" s="172"/>
      <c r="X95" s="172"/>
      <c r="Y95" s="173"/>
      <c r="AA95" s="163" t="s">
        <v>253</v>
      </c>
    </row>
    <row r="96" spans="1:25" ht="15" customHeight="1" hidden="1">
      <c r="A96" s="169"/>
      <c r="B96" s="174"/>
      <c r="C96" s="175"/>
      <c r="D96" s="170"/>
      <c r="E96" s="172"/>
      <c r="F96" s="172"/>
      <c r="G96" s="172"/>
      <c r="H96" s="189"/>
      <c r="I96" s="189"/>
      <c r="J96" s="189"/>
      <c r="K96" s="189"/>
      <c r="L96" s="189"/>
      <c r="M96" s="189"/>
      <c r="N96" s="189"/>
      <c r="O96" s="190"/>
      <c r="P96" s="190"/>
      <c r="Q96" s="190"/>
      <c r="R96" s="190"/>
      <c r="S96" s="190"/>
      <c r="T96" s="190"/>
      <c r="U96" s="172"/>
      <c r="V96" s="172"/>
      <c r="W96" s="172"/>
      <c r="X96" s="172"/>
      <c r="Y96" s="173"/>
    </row>
    <row r="97" spans="1:25" ht="15" hidden="1">
      <c r="A97" s="169"/>
      <c r="B97" s="174"/>
      <c r="C97" s="175"/>
      <c r="D97" s="170"/>
      <c r="E97" s="172"/>
      <c r="F97" s="230" t="s">
        <v>254</v>
      </c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173"/>
    </row>
    <row r="98" spans="1:25" ht="15" hidden="1">
      <c r="A98" s="169"/>
      <c r="B98" s="174"/>
      <c r="C98" s="175"/>
      <c r="D98" s="170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3"/>
    </row>
    <row r="99" spans="1:25" ht="15" hidden="1">
      <c r="A99" s="169"/>
      <c r="B99" s="174"/>
      <c r="C99" s="175"/>
      <c r="D99" s="170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3"/>
    </row>
    <row r="100" spans="1:25" ht="15" hidden="1">
      <c r="A100" s="169"/>
      <c r="B100" s="174"/>
      <c r="C100" s="175"/>
      <c r="D100" s="170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3"/>
    </row>
    <row r="101" spans="1:25" ht="15" hidden="1">
      <c r="A101" s="169"/>
      <c r="B101" s="174"/>
      <c r="C101" s="175"/>
      <c r="D101" s="170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3"/>
    </row>
    <row r="102" spans="1:25" ht="15" hidden="1">
      <c r="A102" s="169"/>
      <c r="B102" s="174"/>
      <c r="C102" s="175"/>
      <c r="D102" s="170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3"/>
    </row>
    <row r="103" spans="1:25" ht="15" hidden="1">
      <c r="A103" s="169"/>
      <c r="B103" s="174"/>
      <c r="C103" s="175"/>
      <c r="D103" s="170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3"/>
    </row>
    <row r="104" spans="1:25" ht="15" hidden="1">
      <c r="A104" s="169"/>
      <c r="B104" s="174"/>
      <c r="C104" s="175"/>
      <c r="D104" s="170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3"/>
    </row>
    <row r="105" spans="1:25" ht="15" hidden="1">
      <c r="A105" s="169"/>
      <c r="B105" s="174"/>
      <c r="C105" s="175"/>
      <c r="D105" s="170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3"/>
    </row>
    <row r="106" spans="1:25" ht="30" customHeight="1" hidden="1">
      <c r="A106" s="169"/>
      <c r="B106" s="174"/>
      <c r="C106" s="175"/>
      <c r="D106" s="170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3"/>
    </row>
    <row r="107" spans="1:25" ht="31.5" customHeight="1" hidden="1">
      <c r="A107" s="169"/>
      <c r="B107" s="174"/>
      <c r="C107" s="175"/>
      <c r="D107" s="170"/>
      <c r="E107" s="172"/>
      <c r="F107" s="172"/>
      <c r="G107" s="172"/>
      <c r="H107" s="172"/>
      <c r="I107" s="172"/>
      <c r="J107" s="172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3"/>
    </row>
    <row r="108" spans="1:25" ht="17.25" customHeight="1">
      <c r="A108" s="169"/>
      <c r="B108" s="192"/>
      <c r="C108" s="193"/>
      <c r="D108" s="194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6"/>
    </row>
  </sheetData>
  <sheetProtection password="FA9C" sheet="1" objects="1" scenarios="1" formatColumns="0" formatRows="0"/>
  <mergeCells count="37">
    <mergeCell ref="B2:G2"/>
    <mergeCell ref="B3:C3"/>
    <mergeCell ref="B5:Y5"/>
    <mergeCell ref="E7:X13"/>
    <mergeCell ref="H60:X60"/>
    <mergeCell ref="E14:X19"/>
    <mergeCell ref="F21:M21"/>
    <mergeCell ref="P21:X21"/>
    <mergeCell ref="F22:M22"/>
    <mergeCell ref="P22:X22"/>
    <mergeCell ref="E93:X93"/>
    <mergeCell ref="E35:X39"/>
    <mergeCell ref="E77:G77"/>
    <mergeCell ref="H77:X77"/>
    <mergeCell ref="E58:G58"/>
    <mergeCell ref="H58:X58"/>
    <mergeCell ref="E59:G59"/>
    <mergeCell ref="H59:X59"/>
    <mergeCell ref="E60:G60"/>
    <mergeCell ref="E46:X57"/>
    <mergeCell ref="E80:G80"/>
    <mergeCell ref="H80:X80"/>
    <mergeCell ref="H61:X61"/>
    <mergeCell ref="E71:I71"/>
    <mergeCell ref="J71:X71"/>
    <mergeCell ref="E76:G76"/>
    <mergeCell ref="H76:X76"/>
    <mergeCell ref="E40:H40"/>
    <mergeCell ref="I40:M40"/>
    <mergeCell ref="E41:H41"/>
    <mergeCell ref="I41:M41"/>
    <mergeCell ref="F95:S95"/>
    <mergeCell ref="F97:X97"/>
    <mergeCell ref="E78:G78"/>
    <mergeCell ref="H78:X78"/>
    <mergeCell ref="E79:G79"/>
    <mergeCell ref="H79:X79"/>
  </mergeCells>
  <hyperlinks>
    <hyperlink ref="H58" r:id="rId1" display="http://support.eias.ru/index.php?a=add&amp;catid=5"/>
    <hyperlink ref="H59" r:id="rId2" tooltip="Кликните по ссылке, чтобы написать письмо для технической поддержки" display="sp@eias.ru"/>
    <hyperlink ref="H60" r:id="rId3" display="http://eiasfst.ru/?page=show_distrs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60:X60" r:id="rId6" display="http://eiasfst.ru/?page=show_distrs"/>
    <hyperlink ref="H78" r:id="rId7" display="http://eias.ru/?page=show_templates"/>
    <hyperlink ref="H77" r:id="rId8" tooltip="Кликните по ссылке, чтобы написать письмо для технической поддержки" display="sp@eias.ru"/>
    <hyperlink ref="H77:V77" r:id="rId9" tooltip="Кликните по ссылке, чтобы написать письмо в службу поддержки пользователей" display="sp@eias.ru"/>
    <hyperlink ref="I40" r:id="rId10" display="RRomashchenko@fstrf.ru"/>
    <hyperlink ref="I41" r:id="rId11" display="AKustova@fstrf.ru"/>
  </hyperlinks>
  <printOptions/>
  <pageMargins left="0.7" right="0.7" top="0.75" bottom="0.75" header="0.3" footer="0.3"/>
  <pageSetup horizontalDpi="180" verticalDpi="180" orientation="portrait" paperSize="9" r:id="rId13"/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20"/>
  <sheetViews>
    <sheetView showGridLines="0" zoomScalePageLayoutView="0" workbookViewId="0" topLeftCell="A1">
      <selection activeCell="C23" sqref="C23"/>
    </sheetView>
  </sheetViews>
  <sheetFormatPr defaultColWidth="9.140625" defaultRowHeight="11.25"/>
  <cols>
    <col min="1" max="1" width="4.7109375" style="15" customWidth="1"/>
    <col min="2" max="2" width="27.28125" style="15" customWidth="1"/>
    <col min="3" max="3" width="103.28125" style="15" customWidth="1"/>
    <col min="4" max="4" width="17.7109375" style="15" customWidth="1"/>
    <col min="5" max="16384" width="9.140625" style="15" customWidth="1"/>
  </cols>
  <sheetData>
    <row r="2" spans="2:4" ht="19.5" customHeight="1">
      <c r="B2" s="281" t="s">
        <v>96</v>
      </c>
      <c r="C2" s="281"/>
      <c r="D2" s="281"/>
    </row>
    <row r="4" spans="2:4" ht="21.75" customHeight="1" thickBot="1">
      <c r="B4" s="53" t="s">
        <v>6</v>
      </c>
      <c r="C4" s="53" t="s">
        <v>7</v>
      </c>
      <c r="D4" s="53" t="s">
        <v>118</v>
      </c>
    </row>
    <row r="5" spans="2:4" ht="13.5" thickTop="1">
      <c r="B5" s="215" t="s">
        <v>452</v>
      </c>
      <c r="C5" s="216" t="s">
        <v>453</v>
      </c>
      <c r="D5" s="217" t="s">
        <v>454</v>
      </c>
    </row>
    <row r="6" spans="2:4" ht="12.75">
      <c r="B6" s="218" t="s">
        <v>455</v>
      </c>
      <c r="C6" s="219" t="s">
        <v>453</v>
      </c>
      <c r="D6" s="220" t="s">
        <v>454</v>
      </c>
    </row>
    <row r="7" spans="2:4" ht="12.75">
      <c r="B7" s="218" t="s">
        <v>456</v>
      </c>
      <c r="C7" s="219" t="s">
        <v>453</v>
      </c>
      <c r="D7" s="220" t="s">
        <v>454</v>
      </c>
    </row>
    <row r="8" spans="2:4" ht="12.75">
      <c r="B8" s="218" t="s">
        <v>457</v>
      </c>
      <c r="C8" s="219" t="s">
        <v>453</v>
      </c>
      <c r="D8" s="220" t="s">
        <v>454</v>
      </c>
    </row>
    <row r="9" spans="2:4" ht="12.75">
      <c r="B9" s="218" t="s">
        <v>458</v>
      </c>
      <c r="C9" s="219" t="s">
        <v>453</v>
      </c>
      <c r="D9" s="220" t="s">
        <v>454</v>
      </c>
    </row>
    <row r="10" spans="2:4" ht="12.75">
      <c r="B10" s="218" t="s">
        <v>459</v>
      </c>
      <c r="C10" s="219" t="s">
        <v>453</v>
      </c>
      <c r="D10" s="220" t="s">
        <v>454</v>
      </c>
    </row>
    <row r="11" spans="2:4" ht="12.75">
      <c r="B11" s="218" t="s">
        <v>460</v>
      </c>
      <c r="C11" s="219" t="s">
        <v>453</v>
      </c>
      <c r="D11" s="220" t="s">
        <v>454</v>
      </c>
    </row>
    <row r="12" spans="2:4" ht="12.75">
      <c r="B12" s="218" t="s">
        <v>461</v>
      </c>
      <c r="C12" s="219" t="s">
        <v>453</v>
      </c>
      <c r="D12" s="220" t="s">
        <v>454</v>
      </c>
    </row>
    <row r="13" spans="2:4" ht="12.75">
      <c r="B13" s="218" t="s">
        <v>462</v>
      </c>
      <c r="C13" s="219" t="s">
        <v>453</v>
      </c>
      <c r="D13" s="220" t="s">
        <v>454</v>
      </c>
    </row>
    <row r="14" spans="2:4" ht="12.75">
      <c r="B14" s="218" t="s">
        <v>463</v>
      </c>
      <c r="C14" s="219" t="s">
        <v>453</v>
      </c>
      <c r="D14" s="220" t="s">
        <v>454</v>
      </c>
    </row>
    <row r="15" spans="2:4" ht="12.75">
      <c r="B15" s="218" t="s">
        <v>464</v>
      </c>
      <c r="C15" s="219" t="s">
        <v>453</v>
      </c>
      <c r="D15" s="220" t="s">
        <v>454</v>
      </c>
    </row>
    <row r="16" spans="2:4" ht="12.75">
      <c r="B16" s="218" t="s">
        <v>465</v>
      </c>
      <c r="C16" s="219" t="s">
        <v>453</v>
      </c>
      <c r="D16" s="220" t="s">
        <v>454</v>
      </c>
    </row>
    <row r="17" spans="2:4" ht="12.75">
      <c r="B17" s="218" t="s">
        <v>466</v>
      </c>
      <c r="C17" s="219" t="s">
        <v>453</v>
      </c>
      <c r="D17" s="220" t="s">
        <v>454</v>
      </c>
    </row>
    <row r="18" spans="2:4" ht="12.75">
      <c r="B18" s="218" t="s">
        <v>467</v>
      </c>
      <c r="C18" s="219" t="s">
        <v>453</v>
      </c>
      <c r="D18" s="220" t="s">
        <v>454</v>
      </c>
    </row>
    <row r="19" spans="2:4" ht="12.75">
      <c r="B19" s="218" t="s">
        <v>468</v>
      </c>
      <c r="C19" s="219" t="s">
        <v>453</v>
      </c>
      <c r="D19" s="220" t="s">
        <v>454</v>
      </c>
    </row>
    <row r="20" spans="2:4" ht="12.75">
      <c r="B20" s="218" t="s">
        <v>469</v>
      </c>
      <c r="C20" s="219" t="s">
        <v>453</v>
      </c>
      <c r="D20" s="220" t="s">
        <v>454</v>
      </c>
    </row>
  </sheetData>
  <sheetProtection password="FA9C" sheet="1" objects="1" scenarios="1" formatColumns="0" formatRows="0" autoFilter="0"/>
  <autoFilter ref="B4:D4"/>
  <mergeCells count="1">
    <mergeCell ref="B2:D2"/>
  </mergeCells>
  <hyperlinks>
    <hyperlink ref="B5" location="'Титульный'!F24" tooltip="Ошибка" display="Титульный!F24"/>
    <hyperlink ref="B6" location="'Титульный'!F25" tooltip="Ошибка" display="Титульный!F25"/>
    <hyperlink ref="B7" location="'Титульный'!F26" tooltip="Ошибка" display="Титульный!F26"/>
    <hyperlink ref="B8" location="'Титульный'!F27" tooltip="Ошибка" display="Титульный!F27"/>
    <hyperlink ref="B9" location="'Субабоненты'!E18" tooltip="Ошибка" display="Субабоненты!E18"/>
    <hyperlink ref="B10" location="'Субабоненты'!E20" tooltip="Ошибка" display="Субабоненты!E20"/>
    <hyperlink ref="B11" location="'Субабоненты'!E22" tooltip="Ошибка" display="Субабоненты!E22"/>
    <hyperlink ref="B12" location="'Субабоненты'!E24" tooltip="Ошибка" display="Субабоненты!E24"/>
    <hyperlink ref="B13" location="'Субабоненты'!E26" tooltip="Ошибка" display="Субабоненты!E26"/>
    <hyperlink ref="B14" location="'Субабоненты'!E28" tooltip="Ошибка" display="Субабоненты!E28"/>
    <hyperlink ref="B15" location="'Субабоненты'!E30" tooltip="Ошибка" display="Субабоненты!E30"/>
    <hyperlink ref="B16" location="'Субабоненты'!E32" tooltip="Ошибка" display="Субабоненты!E32"/>
    <hyperlink ref="B17" location="'Субабоненты'!E34" tooltip="Ошибка" display="Субабоненты!E34"/>
    <hyperlink ref="B18" location="'Субабоненты'!E36" tooltip="Ошибка" display="Субабоненты!E36"/>
    <hyperlink ref="B19" location="'Субабоненты'!E38" tooltip="Ошибка" display="Субабоненты!E38"/>
    <hyperlink ref="B20" location="'Субабоненты'!E40" tooltip="Ошибка" display="Субабоненты!E40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B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7" bestFit="1" customWidth="1"/>
    <col min="2" max="2" width="11.7109375" style="5" customWidth="1"/>
    <col min="3" max="16384" width="9.140625" style="5" customWidth="1"/>
  </cols>
  <sheetData>
    <row r="1" spans="1:2" ht="11.25">
      <c r="A1" s="54" t="s">
        <v>110</v>
      </c>
      <c r="B1" s="127" t="s">
        <v>219</v>
      </c>
    </row>
    <row r="2" spans="1:2" ht="11.25">
      <c r="A2" s="6" t="s">
        <v>17</v>
      </c>
      <c r="B2" s="5" t="s">
        <v>220</v>
      </c>
    </row>
    <row r="3" spans="1:2" ht="11.25">
      <c r="A3" s="6" t="s">
        <v>18</v>
      </c>
      <c r="B3" s="5" t="s">
        <v>221</v>
      </c>
    </row>
    <row r="4" spans="1:2" ht="11.25">
      <c r="A4" s="6" t="s">
        <v>19</v>
      </c>
      <c r="B4" s="5" t="s">
        <v>222</v>
      </c>
    </row>
    <row r="5" spans="1:2" ht="11.25">
      <c r="A5" s="6" t="s">
        <v>20</v>
      </c>
      <c r="B5" s="5" t="s">
        <v>223</v>
      </c>
    </row>
    <row r="6" spans="1:2" ht="11.25">
      <c r="A6" s="6" t="s">
        <v>21</v>
      </c>
      <c r="B6" s="5" t="s">
        <v>224</v>
      </c>
    </row>
    <row r="7" spans="1:2" ht="11.25">
      <c r="A7" s="6" t="s">
        <v>22</v>
      </c>
      <c r="B7" s="5" t="s">
        <v>225</v>
      </c>
    </row>
    <row r="8" spans="1:2" ht="11.25">
      <c r="A8" s="6" t="s">
        <v>23</v>
      </c>
      <c r="B8" s="5" t="s">
        <v>265</v>
      </c>
    </row>
    <row r="9" ht="11.25">
      <c r="A9" s="6" t="s">
        <v>24</v>
      </c>
    </row>
    <row r="10" ht="11.25">
      <c r="A10" s="6" t="s">
        <v>25</v>
      </c>
    </row>
    <row r="11" ht="11.25">
      <c r="A11" s="6" t="s">
        <v>26</v>
      </c>
    </row>
    <row r="12" ht="11.25">
      <c r="A12" s="6" t="s">
        <v>108</v>
      </c>
    </row>
    <row r="13" ht="11.25">
      <c r="A13" s="6" t="s">
        <v>27</v>
      </c>
    </row>
    <row r="14" ht="11.25">
      <c r="A14" s="6" t="s">
        <v>109</v>
      </c>
    </row>
    <row r="15" ht="11.25">
      <c r="A15" s="6" t="s">
        <v>28</v>
      </c>
    </row>
    <row r="16" ht="11.25">
      <c r="A16" s="6" t="s">
        <v>29</v>
      </c>
    </row>
    <row r="17" ht="11.25">
      <c r="A17" s="6" t="s">
        <v>30</v>
      </c>
    </row>
    <row r="18" ht="11.25">
      <c r="A18" s="6" t="s">
        <v>31</v>
      </c>
    </row>
    <row r="19" ht="11.25">
      <c r="A19" s="6" t="s">
        <v>32</v>
      </c>
    </row>
    <row r="20" ht="11.25">
      <c r="A20" s="6" t="s">
        <v>33</v>
      </c>
    </row>
    <row r="21" ht="11.25">
      <c r="A21" s="6" t="s">
        <v>34</v>
      </c>
    </row>
    <row r="22" ht="11.25">
      <c r="A22" s="6" t="s">
        <v>35</v>
      </c>
    </row>
    <row r="23" ht="11.25">
      <c r="A23" s="6" t="s">
        <v>36</v>
      </c>
    </row>
    <row r="24" ht="11.25">
      <c r="A24" s="6" t="s">
        <v>37</v>
      </c>
    </row>
    <row r="25" ht="11.25">
      <c r="A25" s="6" t="s">
        <v>38</v>
      </c>
    </row>
    <row r="26" ht="11.25">
      <c r="A26" s="6" t="s">
        <v>39</v>
      </c>
    </row>
    <row r="27" ht="11.25">
      <c r="A27" s="6" t="s">
        <v>40</v>
      </c>
    </row>
    <row r="28" ht="11.25">
      <c r="A28" s="6" t="s">
        <v>41</v>
      </c>
    </row>
    <row r="29" ht="11.25">
      <c r="A29" s="6" t="s">
        <v>42</v>
      </c>
    </row>
    <row r="30" ht="11.25">
      <c r="A30" s="6" t="s">
        <v>43</v>
      </c>
    </row>
    <row r="31" ht="11.25">
      <c r="A31" s="6" t="s">
        <v>44</v>
      </c>
    </row>
    <row r="32" ht="11.25">
      <c r="A32" s="6" t="s">
        <v>45</v>
      </c>
    </row>
    <row r="33" ht="11.25">
      <c r="A33" s="6" t="s">
        <v>46</v>
      </c>
    </row>
    <row r="34" ht="11.25">
      <c r="A34" s="6" t="s">
        <v>47</v>
      </c>
    </row>
    <row r="35" ht="11.25">
      <c r="A35" s="6" t="s">
        <v>11</v>
      </c>
    </row>
    <row r="36" ht="11.25">
      <c r="A36" s="6" t="s">
        <v>12</v>
      </c>
    </row>
    <row r="37" ht="11.25">
      <c r="A37" s="6" t="s">
        <v>13</v>
      </c>
    </row>
    <row r="38" ht="11.25">
      <c r="A38" s="6" t="s">
        <v>14</v>
      </c>
    </row>
    <row r="39" ht="11.25">
      <c r="A39" s="6" t="s">
        <v>15</v>
      </c>
    </row>
    <row r="40" ht="11.25">
      <c r="A40" s="6" t="s">
        <v>16</v>
      </c>
    </row>
    <row r="41" ht="11.25">
      <c r="A41" s="6" t="s">
        <v>48</v>
      </c>
    </row>
    <row r="42" ht="11.25">
      <c r="A42" s="6" t="s">
        <v>49</v>
      </c>
    </row>
    <row r="43" ht="11.25">
      <c r="A43" s="6" t="s">
        <v>50</v>
      </c>
    </row>
    <row r="44" ht="11.25">
      <c r="A44" s="6" t="s">
        <v>51</v>
      </c>
    </row>
    <row r="45" ht="11.25">
      <c r="A45" s="6" t="s">
        <v>52</v>
      </c>
    </row>
    <row r="46" ht="11.25">
      <c r="A46" s="6" t="s">
        <v>73</v>
      </c>
    </row>
    <row r="47" ht="11.25">
      <c r="A47" s="6" t="s">
        <v>74</v>
      </c>
    </row>
    <row r="48" ht="11.25">
      <c r="A48" s="6" t="s">
        <v>75</v>
      </c>
    </row>
    <row r="49" ht="11.25">
      <c r="A49" s="6" t="s">
        <v>53</v>
      </c>
    </row>
    <row r="50" ht="11.25">
      <c r="A50" s="6" t="s">
        <v>54</v>
      </c>
    </row>
    <row r="51" ht="11.25">
      <c r="A51" s="6" t="s">
        <v>55</v>
      </c>
    </row>
    <row r="52" ht="11.25">
      <c r="A52" s="6" t="s">
        <v>56</v>
      </c>
    </row>
    <row r="53" ht="11.25">
      <c r="A53" s="6" t="s">
        <v>57</v>
      </c>
    </row>
    <row r="54" ht="11.25">
      <c r="A54" s="6" t="s">
        <v>58</v>
      </c>
    </row>
    <row r="55" ht="11.25">
      <c r="A55" s="6" t="s">
        <v>59</v>
      </c>
    </row>
    <row r="56" ht="11.25">
      <c r="A56" s="6" t="s">
        <v>60</v>
      </c>
    </row>
    <row r="57" ht="11.25">
      <c r="A57" s="6" t="s">
        <v>61</v>
      </c>
    </row>
    <row r="58" ht="11.25">
      <c r="A58" s="6" t="s">
        <v>62</v>
      </c>
    </row>
    <row r="59" ht="11.25">
      <c r="A59" s="6" t="s">
        <v>63</v>
      </c>
    </row>
    <row r="60" ht="11.25">
      <c r="A60" s="6" t="s">
        <v>4</v>
      </c>
    </row>
    <row r="61" ht="11.25">
      <c r="A61" s="6" t="s">
        <v>64</v>
      </c>
    </row>
    <row r="62" ht="11.25">
      <c r="A62" s="6" t="s">
        <v>65</v>
      </c>
    </row>
    <row r="63" ht="11.25">
      <c r="A63" s="6" t="s">
        <v>66</v>
      </c>
    </row>
    <row r="64" ht="11.25">
      <c r="A64" s="6" t="s">
        <v>67</v>
      </c>
    </row>
    <row r="65" ht="11.25">
      <c r="A65" s="6" t="s">
        <v>68</v>
      </c>
    </row>
    <row r="66" ht="11.25">
      <c r="A66" s="6" t="s">
        <v>69</v>
      </c>
    </row>
    <row r="67" ht="11.25">
      <c r="A67" s="6" t="s">
        <v>70</v>
      </c>
    </row>
    <row r="68" ht="11.25">
      <c r="A68" s="6" t="s">
        <v>71</v>
      </c>
    </row>
    <row r="69" ht="11.25">
      <c r="A69" s="6" t="s">
        <v>72</v>
      </c>
    </row>
    <row r="70" ht="11.25">
      <c r="A70" s="6" t="s">
        <v>76</v>
      </c>
    </row>
    <row r="71" ht="11.25">
      <c r="A71" s="6" t="s">
        <v>77</v>
      </c>
    </row>
    <row r="72" ht="11.25">
      <c r="A72" s="6" t="s">
        <v>78</v>
      </c>
    </row>
    <row r="73" ht="11.25">
      <c r="A73" s="6" t="s">
        <v>79</v>
      </c>
    </row>
    <row r="74" ht="11.25">
      <c r="A74" s="6" t="s">
        <v>80</v>
      </c>
    </row>
    <row r="75" ht="11.25">
      <c r="A75" s="6" t="s">
        <v>81</v>
      </c>
    </row>
    <row r="76" ht="11.25">
      <c r="A76" s="6" t="s">
        <v>82</v>
      </c>
    </row>
    <row r="77" ht="11.25">
      <c r="A77" s="6" t="s">
        <v>10</v>
      </c>
    </row>
    <row r="78" ht="11.25">
      <c r="A78" s="6" t="s">
        <v>83</v>
      </c>
    </row>
    <row r="79" ht="11.25">
      <c r="A79" s="6" t="s">
        <v>84</v>
      </c>
    </row>
    <row r="80" ht="11.25">
      <c r="A80" s="6" t="s">
        <v>85</v>
      </c>
    </row>
    <row r="81" ht="11.25">
      <c r="A81" s="6" t="s">
        <v>86</v>
      </c>
    </row>
    <row r="82" ht="11.25">
      <c r="A82" s="6" t="s">
        <v>87</v>
      </c>
    </row>
    <row r="83" ht="11.25">
      <c r="A83" s="6" t="s">
        <v>88</v>
      </c>
    </row>
    <row r="84" ht="11.25">
      <c r="A84" s="6" t="s">
        <v>89</v>
      </c>
    </row>
    <row r="85" ht="11.25">
      <c r="A85" s="6" t="s">
        <v>90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X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6" max="6" width="38.7109375" style="0" customWidth="1"/>
  </cols>
  <sheetData>
    <row r="1" s="59" customFormat="1" ht="11.25">
      <c r="A1" s="59" t="s">
        <v>158</v>
      </c>
    </row>
    <row r="2" ht="12" thickBot="1"/>
    <row r="3" spans="3:24" s="113" customFormat="1" ht="12" thickTop="1">
      <c r="C3" s="277"/>
      <c r="D3" s="266"/>
      <c r="E3" s="285"/>
      <c r="F3" s="143" t="s">
        <v>196</v>
      </c>
      <c r="G3" s="144" t="s">
        <v>129</v>
      </c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7">
        <f>SUM(K3:V3)/12</f>
        <v>0</v>
      </c>
      <c r="X3" s="270"/>
    </row>
    <row r="4" spans="3:24" s="113" customFormat="1" ht="12" thickBot="1">
      <c r="C4" s="277"/>
      <c r="D4" s="267"/>
      <c r="E4" s="286"/>
      <c r="F4" s="145" t="s">
        <v>204</v>
      </c>
      <c r="G4" s="146" t="s">
        <v>207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9">
        <f>MAX(K4:V4)</f>
        <v>0</v>
      </c>
      <c r="X4" s="270"/>
    </row>
    <row r="5" ht="12" thickTop="1"/>
    <row r="6" s="59" customFormat="1" ht="11.25">
      <c r="A6" s="59" t="s">
        <v>159</v>
      </c>
    </row>
    <row r="7" ht="12" thickBot="1"/>
    <row r="8" spans="3:12" s="113" customFormat="1" ht="12" thickTop="1">
      <c r="C8" s="277"/>
      <c r="D8" s="282"/>
      <c r="E8" s="283"/>
      <c r="F8" s="143" t="s">
        <v>196</v>
      </c>
      <c r="G8" s="144" t="s">
        <v>129</v>
      </c>
      <c r="H8" s="157">
        <f>(Субабоненты!K8+Субабоненты!L8+Субабоненты!M8)/3</f>
        <v>0</v>
      </c>
      <c r="I8" s="157">
        <f>(Субабоненты!N8+Субабоненты!O8+Субабоненты!P8)/3</f>
        <v>0</v>
      </c>
      <c r="J8" s="157">
        <f>(Субабоненты!Q8+Субабоненты!R8+Субабоненты!S8)/3</f>
        <v>0</v>
      </c>
      <c r="K8" s="157">
        <f>(Субабоненты!T8+Субабоненты!U8+Субабоненты!V8)/3</f>
        <v>0</v>
      </c>
      <c r="L8" s="270"/>
    </row>
    <row r="9" spans="3:12" s="113" customFormat="1" ht="12" thickBot="1">
      <c r="C9" s="277"/>
      <c r="D9" s="278"/>
      <c r="E9" s="284"/>
      <c r="F9" s="145" t="s">
        <v>204</v>
      </c>
      <c r="G9" s="146" t="s">
        <v>207</v>
      </c>
      <c r="H9" s="159">
        <f>MAX(Субабоненты!K9,Субабоненты!L9,Субабоненты!M9)</f>
        <v>0</v>
      </c>
      <c r="I9" s="159">
        <f>MAX(Субабоненты!N9,Субабоненты!O9,Субабоненты!P9)</f>
        <v>0</v>
      </c>
      <c r="J9" s="159">
        <f>MAX(Субабоненты!Q9,Субабоненты!R9,Субабоненты!S9)</f>
        <v>0</v>
      </c>
      <c r="K9" s="159">
        <f>MAX(Субабоненты!T9,Субабоненты!U9,Субабоненты!V9)</f>
        <v>0</v>
      </c>
      <c r="L9" s="270"/>
    </row>
    <row r="10" ht="12" thickTop="1"/>
  </sheetData>
  <sheetProtection/>
  <mergeCells count="8">
    <mergeCell ref="X3:X4"/>
    <mergeCell ref="C8:C9"/>
    <mergeCell ref="D8:D9"/>
    <mergeCell ref="E8:E9"/>
    <mergeCell ref="L8:L9"/>
    <mergeCell ref="C3:C4"/>
    <mergeCell ref="D3:D4"/>
    <mergeCell ref="E3:E4"/>
  </mergeCells>
  <dataValidations count="2">
    <dataValidation type="decimal" operator="greaterThanOrEqual" allowBlank="1" showInputMessage="1" showErrorMessage="1" sqref="H3:V4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E3:E4">
      <formula1>900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17" customWidth="1"/>
    <col min="2" max="16384" width="9.140625" style="17" customWidth="1"/>
  </cols>
  <sheetData>
    <row r="1" ht="12">
      <c r="A1" s="16"/>
    </row>
    <row r="2" ht="12">
      <c r="A2" s="16"/>
    </row>
    <row r="3" ht="12">
      <c r="A3" s="16"/>
    </row>
    <row r="4" ht="12">
      <c r="A4" s="16"/>
    </row>
    <row r="5" ht="12">
      <c r="A5" s="16"/>
    </row>
    <row r="6" ht="12">
      <c r="A6" s="16"/>
    </row>
    <row r="7" ht="12">
      <c r="A7" s="16"/>
    </row>
    <row r="8" ht="12">
      <c r="A8" s="16"/>
    </row>
    <row r="9" ht="12">
      <c r="A9" s="16"/>
    </row>
    <row r="10" ht="12">
      <c r="A10" s="16"/>
    </row>
    <row r="11" ht="12">
      <c r="A11" s="16"/>
    </row>
    <row r="12" ht="12">
      <c r="A12" s="16"/>
    </row>
    <row r="13" ht="12">
      <c r="A13" s="16"/>
    </row>
    <row r="14" ht="12">
      <c r="A14" s="16"/>
    </row>
    <row r="15" ht="12">
      <c r="A15" s="16"/>
    </row>
    <row r="16" ht="12">
      <c r="A16" s="16"/>
    </row>
    <row r="17" ht="12">
      <c r="A17" s="16"/>
    </row>
    <row r="18" ht="12">
      <c r="A18" s="16"/>
    </row>
    <row r="19" ht="12">
      <c r="A19" s="16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18" customWidth="1"/>
    <col min="2" max="16384" width="9.140625" style="19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bestFit="1" customWidth="1"/>
    <col min="3" max="16384" width="9.140625" style="1" customWidth="1"/>
  </cols>
  <sheetData>
    <row r="1" spans="1:2" ht="11.25">
      <c r="A1" s="3" t="s">
        <v>97</v>
      </c>
      <c r="B1" s="3" t="s">
        <v>98</v>
      </c>
    </row>
    <row r="2" spans="1:2" ht="11.25">
      <c r="A2" t="s">
        <v>99</v>
      </c>
      <c r="B2" t="s">
        <v>100</v>
      </c>
    </row>
    <row r="3" spans="1:2" ht="11.25">
      <c r="A3" t="s">
        <v>120</v>
      </c>
      <c r="B3" t="s">
        <v>105</v>
      </c>
    </row>
    <row r="4" spans="1:2" ht="11.25">
      <c r="A4" t="s">
        <v>101</v>
      </c>
      <c r="B4" t="s">
        <v>160</v>
      </c>
    </row>
    <row r="5" spans="1:2" ht="11.25">
      <c r="A5" t="s">
        <v>164</v>
      </c>
      <c r="B5" t="s">
        <v>121</v>
      </c>
    </row>
    <row r="6" spans="1:2" ht="11.25">
      <c r="A6" t="s">
        <v>226</v>
      </c>
      <c r="B6" t="s">
        <v>106</v>
      </c>
    </row>
    <row r="7" spans="1:2" ht="11.25">
      <c r="A7" t="s">
        <v>227</v>
      </c>
      <c r="B7" t="s">
        <v>102</v>
      </c>
    </row>
    <row r="8" spans="1:2" ht="11.25">
      <c r="A8" t="s">
        <v>228</v>
      </c>
      <c r="B8" t="s">
        <v>104</v>
      </c>
    </row>
    <row r="9" spans="1:2" ht="11.25">
      <c r="A9" t="s">
        <v>229</v>
      </c>
      <c r="B9" t="s">
        <v>119</v>
      </c>
    </row>
    <row r="10" spans="1:2" ht="11.25">
      <c r="A10" t="s">
        <v>95</v>
      </c>
      <c r="B10" t="s">
        <v>107</v>
      </c>
    </row>
    <row r="11" spans="1:2" ht="11.25">
      <c r="A11" t="s">
        <v>103</v>
      </c>
      <c r="B11" t="s">
        <v>123</v>
      </c>
    </row>
    <row r="12" spans="1:2" ht="11.25">
      <c r="A12"/>
      <c r="B12" t="s">
        <v>231</v>
      </c>
    </row>
    <row r="13" spans="1:2" ht="11.25">
      <c r="A13"/>
      <c r="B13" t="s">
        <v>230</v>
      </c>
    </row>
    <row r="14" spans="1:2" ht="11.25">
      <c r="A14"/>
      <c r="B14" t="s">
        <v>255</v>
      </c>
    </row>
    <row r="15" spans="1:2" ht="11.25">
      <c r="A15"/>
      <c r="B15" t="s">
        <v>122</v>
      </c>
    </row>
    <row r="16" spans="1:2" ht="11.25">
      <c r="A16"/>
      <c r="B16" t="s">
        <v>256</v>
      </c>
    </row>
    <row r="17" spans="1:2" ht="11.25">
      <c r="A17"/>
      <c r="B17"/>
    </row>
    <row r="18" spans="1:2" ht="11.25">
      <c r="A18"/>
      <c r="B18"/>
    </row>
    <row r="19" spans="1:2" ht="11.25">
      <c r="A19"/>
      <c r="B19"/>
    </row>
    <row r="20" spans="1:2" ht="11.25">
      <c r="A20"/>
      <c r="B20"/>
    </row>
    <row r="21" spans="1:2" ht="11.25">
      <c r="A21"/>
      <c r="B21"/>
    </row>
    <row r="22" spans="1:2" ht="11.25">
      <c r="A22"/>
      <c r="B22"/>
    </row>
    <row r="23" spans="1:2" ht="11.25">
      <c r="A23"/>
      <c r="B23"/>
    </row>
    <row r="24" spans="1:2" ht="11.25">
      <c r="A24"/>
      <c r="B24"/>
    </row>
    <row r="25" spans="1:2" ht="11.25">
      <c r="A25"/>
      <c r="B25"/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5">
    <tabColor indexed="47"/>
  </sheetPr>
  <dimension ref="A1:G7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>
    <row r="1" spans="1:7" ht="11.25">
      <c r="A1" s="4" t="s">
        <v>267</v>
      </c>
      <c r="B1" s="4" t="s">
        <v>268</v>
      </c>
      <c r="C1" s="4" t="s">
        <v>269</v>
      </c>
      <c r="D1" s="4" t="s">
        <v>270</v>
      </c>
      <c r="E1" s="4" t="s">
        <v>271</v>
      </c>
      <c r="F1" s="4" t="s">
        <v>272</v>
      </c>
      <c r="G1" s="4" t="s">
        <v>273</v>
      </c>
    </row>
    <row r="2" spans="1:7" ht="11.25">
      <c r="A2" s="4">
        <v>1</v>
      </c>
      <c r="B2" s="4" t="s">
        <v>23</v>
      </c>
      <c r="C2" s="4" t="s">
        <v>274</v>
      </c>
      <c r="D2" s="4" t="s">
        <v>275</v>
      </c>
      <c r="E2" s="4" t="s">
        <v>276</v>
      </c>
      <c r="F2" s="4" t="s">
        <v>277</v>
      </c>
      <c r="G2" s="4" t="s">
        <v>277</v>
      </c>
    </row>
    <row r="3" spans="1:7" ht="11.25">
      <c r="A3" s="4">
        <v>2</v>
      </c>
      <c r="B3" s="4" t="s">
        <v>23</v>
      </c>
      <c r="C3" s="4" t="s">
        <v>278</v>
      </c>
      <c r="D3" s="4" t="s">
        <v>279</v>
      </c>
      <c r="E3" s="4" t="s">
        <v>280</v>
      </c>
      <c r="F3" s="4" t="s">
        <v>277</v>
      </c>
      <c r="G3" s="4" t="s">
        <v>277</v>
      </c>
    </row>
    <row r="4" spans="1:7" ht="11.25">
      <c r="A4" s="4">
        <v>3</v>
      </c>
      <c r="B4" s="4" t="s">
        <v>23</v>
      </c>
      <c r="C4" s="4" t="s">
        <v>281</v>
      </c>
      <c r="D4" s="4" t="s">
        <v>282</v>
      </c>
      <c r="E4" s="4" t="s">
        <v>283</v>
      </c>
      <c r="F4" s="4" t="s">
        <v>277</v>
      </c>
      <c r="G4" s="4" t="s">
        <v>277</v>
      </c>
    </row>
    <row r="5" spans="1:7" ht="11.25">
      <c r="A5" s="4">
        <v>4</v>
      </c>
      <c r="B5" s="4" t="s">
        <v>23</v>
      </c>
      <c r="C5" s="4" t="s">
        <v>284</v>
      </c>
      <c r="D5" s="4" t="s">
        <v>285</v>
      </c>
      <c r="E5" s="4" t="s">
        <v>286</v>
      </c>
      <c r="F5" s="4" t="s">
        <v>277</v>
      </c>
      <c r="G5" s="4" t="s">
        <v>277</v>
      </c>
    </row>
    <row r="6" spans="1:7" ht="11.25">
      <c r="A6" s="4">
        <v>5</v>
      </c>
      <c r="B6" s="4" t="s">
        <v>23</v>
      </c>
      <c r="C6" s="4" t="s">
        <v>287</v>
      </c>
      <c r="D6" s="4" t="s">
        <v>288</v>
      </c>
      <c r="E6" s="4" t="s">
        <v>289</v>
      </c>
      <c r="F6" s="4" t="s">
        <v>277</v>
      </c>
      <c r="G6" s="4" t="s">
        <v>277</v>
      </c>
    </row>
    <row r="7" spans="1:7" ht="11.25">
      <c r="A7" s="4">
        <v>6</v>
      </c>
      <c r="B7" s="4" t="s">
        <v>23</v>
      </c>
      <c r="C7" s="4" t="s">
        <v>290</v>
      </c>
      <c r="D7" s="4" t="s">
        <v>291</v>
      </c>
      <c r="E7" s="4" t="s">
        <v>292</v>
      </c>
      <c r="F7" s="4" t="s">
        <v>277</v>
      </c>
      <c r="G7" s="4" t="s">
        <v>277</v>
      </c>
    </row>
    <row r="8" spans="1:7" ht="11.25">
      <c r="A8" s="4">
        <v>7</v>
      </c>
      <c r="B8" s="4" t="s">
        <v>23</v>
      </c>
      <c r="C8" s="4" t="s">
        <v>293</v>
      </c>
      <c r="D8" s="4" t="s">
        <v>294</v>
      </c>
      <c r="E8" s="4" t="s">
        <v>295</v>
      </c>
      <c r="F8" s="4" t="s">
        <v>277</v>
      </c>
      <c r="G8" s="4" t="s">
        <v>277</v>
      </c>
    </row>
    <row r="9" spans="1:7" ht="11.25">
      <c r="A9" s="4">
        <v>8</v>
      </c>
      <c r="B9" s="4" t="s">
        <v>23</v>
      </c>
      <c r="C9" s="4" t="s">
        <v>296</v>
      </c>
      <c r="D9" s="4" t="s">
        <v>297</v>
      </c>
      <c r="E9" s="4" t="s">
        <v>298</v>
      </c>
      <c r="F9" s="4" t="s">
        <v>277</v>
      </c>
      <c r="G9" s="4" t="s">
        <v>277</v>
      </c>
    </row>
    <row r="10" spans="1:7" ht="11.25">
      <c r="A10" s="4">
        <v>9</v>
      </c>
      <c r="B10" s="4" t="s">
        <v>23</v>
      </c>
      <c r="C10" s="4" t="s">
        <v>299</v>
      </c>
      <c r="D10" s="4" t="s">
        <v>300</v>
      </c>
      <c r="E10" s="4" t="s">
        <v>301</v>
      </c>
      <c r="F10" s="4" t="s">
        <v>277</v>
      </c>
      <c r="G10" s="4" t="s">
        <v>277</v>
      </c>
    </row>
    <row r="11" spans="1:7" ht="11.25">
      <c r="A11" s="4">
        <v>10</v>
      </c>
      <c r="B11" s="4" t="s">
        <v>23</v>
      </c>
      <c r="C11" s="4" t="s">
        <v>302</v>
      </c>
      <c r="D11" s="4" t="s">
        <v>279</v>
      </c>
      <c r="E11" s="4" t="s">
        <v>303</v>
      </c>
      <c r="F11" s="4" t="s">
        <v>277</v>
      </c>
      <c r="G11" s="4" t="s">
        <v>277</v>
      </c>
    </row>
    <row r="12" spans="1:7" ht="11.25">
      <c r="A12" s="4">
        <v>11</v>
      </c>
      <c r="B12" s="4" t="s">
        <v>23</v>
      </c>
      <c r="C12" s="4" t="s">
        <v>304</v>
      </c>
      <c r="D12" s="4" t="s">
        <v>305</v>
      </c>
      <c r="E12" s="4" t="s">
        <v>306</v>
      </c>
      <c r="F12" s="4" t="s">
        <v>277</v>
      </c>
      <c r="G12" s="4" t="s">
        <v>277</v>
      </c>
    </row>
    <row r="13" spans="1:7" ht="11.25">
      <c r="A13" s="4">
        <v>12</v>
      </c>
      <c r="B13" s="4" t="s">
        <v>23</v>
      </c>
      <c r="C13" s="4" t="s">
        <v>307</v>
      </c>
      <c r="D13" s="4" t="s">
        <v>308</v>
      </c>
      <c r="E13" s="4" t="s">
        <v>295</v>
      </c>
      <c r="F13" s="4" t="s">
        <v>277</v>
      </c>
      <c r="G13" s="4" t="s">
        <v>277</v>
      </c>
    </row>
    <row r="14" spans="1:7" ht="11.25">
      <c r="A14" s="4">
        <v>13</v>
      </c>
      <c r="B14" s="4" t="s">
        <v>23</v>
      </c>
      <c r="C14" s="4" t="s">
        <v>309</v>
      </c>
      <c r="D14" s="4" t="s">
        <v>310</v>
      </c>
      <c r="E14" s="4" t="s">
        <v>311</v>
      </c>
      <c r="F14" s="4" t="s">
        <v>277</v>
      </c>
      <c r="G14" s="4" t="s">
        <v>277</v>
      </c>
    </row>
    <row r="15" spans="1:7" ht="11.25">
      <c r="A15" s="4">
        <v>14</v>
      </c>
      <c r="B15" s="4" t="s">
        <v>23</v>
      </c>
      <c r="C15" s="4" t="s">
        <v>312</v>
      </c>
      <c r="D15" s="4" t="s">
        <v>313</v>
      </c>
      <c r="E15" s="4" t="s">
        <v>314</v>
      </c>
      <c r="F15" s="4" t="s">
        <v>277</v>
      </c>
      <c r="G15" s="4" t="s">
        <v>277</v>
      </c>
    </row>
    <row r="16" spans="1:7" ht="11.25">
      <c r="A16" s="4">
        <v>15</v>
      </c>
      <c r="B16" s="4" t="s">
        <v>23</v>
      </c>
      <c r="C16" s="4" t="s">
        <v>315</v>
      </c>
      <c r="D16" s="4" t="s">
        <v>316</v>
      </c>
      <c r="E16" s="4" t="s">
        <v>317</v>
      </c>
      <c r="F16" s="4" t="s">
        <v>277</v>
      </c>
      <c r="G16" s="4" t="s">
        <v>277</v>
      </c>
    </row>
    <row r="17" spans="1:7" ht="11.25">
      <c r="A17" s="4">
        <v>16</v>
      </c>
      <c r="B17" s="4" t="s">
        <v>23</v>
      </c>
      <c r="C17" s="4" t="s">
        <v>318</v>
      </c>
      <c r="D17" s="4" t="s">
        <v>319</v>
      </c>
      <c r="E17" s="4" t="s">
        <v>320</v>
      </c>
      <c r="F17" s="4" t="s">
        <v>277</v>
      </c>
      <c r="G17" s="4" t="s">
        <v>277</v>
      </c>
    </row>
    <row r="18" spans="1:7" ht="11.25">
      <c r="A18" s="4">
        <v>17</v>
      </c>
      <c r="B18" s="4" t="s">
        <v>23</v>
      </c>
      <c r="C18" s="4" t="s">
        <v>321</v>
      </c>
      <c r="D18" s="4" t="s">
        <v>322</v>
      </c>
      <c r="E18" s="4" t="s">
        <v>317</v>
      </c>
      <c r="F18" s="4" t="s">
        <v>277</v>
      </c>
      <c r="G18" s="4" t="s">
        <v>277</v>
      </c>
    </row>
    <row r="19" spans="1:7" ht="11.25">
      <c r="A19" s="4">
        <v>18</v>
      </c>
      <c r="B19" s="4" t="s">
        <v>23</v>
      </c>
      <c r="C19" s="4" t="s">
        <v>323</v>
      </c>
      <c r="D19" s="4" t="s">
        <v>324</v>
      </c>
      <c r="E19" s="4" t="s">
        <v>325</v>
      </c>
      <c r="F19" s="4" t="s">
        <v>277</v>
      </c>
      <c r="G19" s="4" t="s">
        <v>277</v>
      </c>
    </row>
    <row r="20" spans="1:7" ht="11.25">
      <c r="A20" s="4">
        <v>19</v>
      </c>
      <c r="B20" s="4" t="s">
        <v>23</v>
      </c>
      <c r="C20" s="4" t="s">
        <v>326</v>
      </c>
      <c r="D20" s="4" t="s">
        <v>327</v>
      </c>
      <c r="E20" s="4" t="s">
        <v>311</v>
      </c>
      <c r="F20" s="4" t="s">
        <v>277</v>
      </c>
      <c r="G20" s="4" t="s">
        <v>277</v>
      </c>
    </row>
    <row r="21" spans="1:7" ht="11.25">
      <c r="A21" s="4">
        <v>20</v>
      </c>
      <c r="B21" s="4" t="s">
        <v>23</v>
      </c>
      <c r="C21" s="4" t="s">
        <v>328</v>
      </c>
      <c r="D21" s="4" t="s">
        <v>329</v>
      </c>
      <c r="E21" s="4" t="s">
        <v>320</v>
      </c>
      <c r="F21" s="4" t="s">
        <v>277</v>
      </c>
      <c r="G21" s="4" t="s">
        <v>277</v>
      </c>
    </row>
    <row r="22" spans="1:7" ht="11.25">
      <c r="A22" s="4">
        <v>21</v>
      </c>
      <c r="B22" s="4" t="s">
        <v>23</v>
      </c>
      <c r="C22" s="4" t="s">
        <v>330</v>
      </c>
      <c r="D22" s="4" t="s">
        <v>331</v>
      </c>
      <c r="E22" s="4" t="s">
        <v>332</v>
      </c>
      <c r="F22" s="4" t="s">
        <v>277</v>
      </c>
      <c r="G22" s="4" t="s">
        <v>277</v>
      </c>
    </row>
    <row r="23" spans="1:7" ht="11.25">
      <c r="A23" s="4">
        <v>22</v>
      </c>
      <c r="B23" s="4" t="s">
        <v>23</v>
      </c>
      <c r="C23" s="4" t="s">
        <v>333</v>
      </c>
      <c r="D23" s="4" t="s">
        <v>334</v>
      </c>
      <c r="E23" s="4" t="s">
        <v>335</v>
      </c>
      <c r="F23" s="4" t="s">
        <v>277</v>
      </c>
      <c r="G23" s="4" t="s">
        <v>277</v>
      </c>
    </row>
    <row r="24" spans="1:7" ht="11.25">
      <c r="A24" s="4">
        <v>23</v>
      </c>
      <c r="B24" s="4" t="s">
        <v>23</v>
      </c>
      <c r="C24" s="4" t="s">
        <v>336</v>
      </c>
      <c r="D24" s="4" t="s">
        <v>337</v>
      </c>
      <c r="E24" s="4" t="s">
        <v>338</v>
      </c>
      <c r="F24" s="4" t="s">
        <v>277</v>
      </c>
      <c r="G24" s="4" t="s">
        <v>277</v>
      </c>
    </row>
    <row r="25" spans="1:7" ht="11.25">
      <c r="A25" s="4">
        <v>24</v>
      </c>
      <c r="B25" s="4" t="s">
        <v>23</v>
      </c>
      <c r="C25" s="4" t="s">
        <v>339</v>
      </c>
      <c r="D25" s="4" t="s">
        <v>340</v>
      </c>
      <c r="E25" s="4" t="s">
        <v>341</v>
      </c>
      <c r="F25" s="4" t="s">
        <v>277</v>
      </c>
      <c r="G25" s="4" t="s">
        <v>277</v>
      </c>
    </row>
    <row r="26" spans="1:7" ht="11.25">
      <c r="A26" s="4">
        <v>25</v>
      </c>
      <c r="B26" s="4" t="s">
        <v>23</v>
      </c>
      <c r="C26" s="4" t="s">
        <v>342</v>
      </c>
      <c r="D26" s="4" t="s">
        <v>343</v>
      </c>
      <c r="E26" s="4" t="s">
        <v>298</v>
      </c>
      <c r="F26" s="4" t="s">
        <v>277</v>
      </c>
      <c r="G26" s="4" t="s">
        <v>277</v>
      </c>
    </row>
    <row r="27" spans="1:7" ht="11.25">
      <c r="A27" s="4">
        <v>26</v>
      </c>
      <c r="B27" s="4" t="s">
        <v>23</v>
      </c>
      <c r="C27" s="4" t="s">
        <v>344</v>
      </c>
      <c r="D27" s="4" t="s">
        <v>345</v>
      </c>
      <c r="E27" s="4" t="s">
        <v>320</v>
      </c>
      <c r="F27" s="4" t="s">
        <v>277</v>
      </c>
      <c r="G27" s="4" t="s">
        <v>277</v>
      </c>
    </row>
    <row r="28" spans="1:7" ht="11.25">
      <c r="A28" s="4">
        <v>27</v>
      </c>
      <c r="B28" s="4" t="s">
        <v>23</v>
      </c>
      <c r="C28" s="4" t="s">
        <v>346</v>
      </c>
      <c r="D28" s="4" t="s">
        <v>347</v>
      </c>
      <c r="E28" s="4" t="s">
        <v>348</v>
      </c>
      <c r="F28" s="4" t="s">
        <v>277</v>
      </c>
      <c r="G28" s="4" t="s">
        <v>277</v>
      </c>
    </row>
    <row r="29" spans="1:7" ht="11.25">
      <c r="A29" s="4">
        <v>28</v>
      </c>
      <c r="B29" s="4" t="s">
        <v>23</v>
      </c>
      <c r="C29" s="4" t="s">
        <v>349</v>
      </c>
      <c r="D29" s="4" t="s">
        <v>350</v>
      </c>
      <c r="E29" s="4" t="s">
        <v>348</v>
      </c>
      <c r="F29" s="4" t="s">
        <v>277</v>
      </c>
      <c r="G29" s="4" t="s">
        <v>277</v>
      </c>
    </row>
    <row r="30" spans="1:7" ht="11.25">
      <c r="A30" s="4">
        <v>29</v>
      </c>
      <c r="B30" s="4" t="s">
        <v>23</v>
      </c>
      <c r="C30" s="4" t="s">
        <v>351</v>
      </c>
      <c r="D30" s="4" t="s">
        <v>352</v>
      </c>
      <c r="E30" s="4" t="s">
        <v>325</v>
      </c>
      <c r="F30" s="4" t="s">
        <v>277</v>
      </c>
      <c r="G30" s="4" t="s">
        <v>277</v>
      </c>
    </row>
    <row r="31" spans="1:7" ht="11.25">
      <c r="A31" s="4">
        <v>30</v>
      </c>
      <c r="B31" s="4" t="s">
        <v>23</v>
      </c>
      <c r="C31" s="4" t="s">
        <v>353</v>
      </c>
      <c r="D31" s="4" t="s">
        <v>354</v>
      </c>
      <c r="E31" s="4" t="s">
        <v>306</v>
      </c>
      <c r="F31" s="4" t="s">
        <v>277</v>
      </c>
      <c r="G31" s="4" t="s">
        <v>277</v>
      </c>
    </row>
    <row r="32" spans="1:7" ht="11.25">
      <c r="A32" s="4">
        <v>31</v>
      </c>
      <c r="B32" s="4" t="s">
        <v>23</v>
      </c>
      <c r="C32" s="4" t="s">
        <v>355</v>
      </c>
      <c r="D32" s="4" t="s">
        <v>356</v>
      </c>
      <c r="E32" s="4" t="s">
        <v>357</v>
      </c>
      <c r="F32" s="4" t="s">
        <v>277</v>
      </c>
      <c r="G32" s="4" t="s">
        <v>277</v>
      </c>
    </row>
    <row r="33" spans="1:7" ht="11.25">
      <c r="A33" s="4">
        <v>32</v>
      </c>
      <c r="B33" s="4" t="s">
        <v>23</v>
      </c>
      <c r="C33" s="4" t="s">
        <v>358</v>
      </c>
      <c r="D33" s="4" t="s">
        <v>359</v>
      </c>
      <c r="E33" s="4" t="s">
        <v>360</v>
      </c>
      <c r="F33" s="4" t="s">
        <v>277</v>
      </c>
      <c r="G33" s="4" t="s">
        <v>277</v>
      </c>
    </row>
    <row r="34" spans="1:7" ht="11.25">
      <c r="A34" s="4">
        <v>33</v>
      </c>
      <c r="B34" s="4" t="s">
        <v>23</v>
      </c>
      <c r="C34" s="4" t="s">
        <v>361</v>
      </c>
      <c r="D34" s="4" t="s">
        <v>362</v>
      </c>
      <c r="E34" s="4" t="s">
        <v>317</v>
      </c>
      <c r="F34" s="4" t="s">
        <v>277</v>
      </c>
      <c r="G34" s="4" t="s">
        <v>277</v>
      </c>
    </row>
    <row r="35" spans="1:7" ht="11.25">
      <c r="A35" s="4">
        <v>34</v>
      </c>
      <c r="B35" s="4" t="s">
        <v>23</v>
      </c>
      <c r="C35" s="4" t="s">
        <v>363</v>
      </c>
      <c r="D35" s="4" t="s">
        <v>364</v>
      </c>
      <c r="E35" s="4" t="s">
        <v>332</v>
      </c>
      <c r="F35" s="4" t="s">
        <v>277</v>
      </c>
      <c r="G35" s="4" t="s">
        <v>277</v>
      </c>
    </row>
    <row r="36" spans="1:7" ht="11.25">
      <c r="A36" s="4">
        <v>35</v>
      </c>
      <c r="B36" s="4" t="s">
        <v>23</v>
      </c>
      <c r="C36" s="4" t="s">
        <v>365</v>
      </c>
      <c r="D36" s="4" t="s">
        <v>366</v>
      </c>
      <c r="E36" s="4" t="s">
        <v>325</v>
      </c>
      <c r="F36" s="4" t="s">
        <v>277</v>
      </c>
      <c r="G36" s="4" t="s">
        <v>277</v>
      </c>
    </row>
    <row r="37" spans="1:7" ht="11.25">
      <c r="A37" s="4">
        <v>36</v>
      </c>
      <c r="B37" s="4" t="s">
        <v>23</v>
      </c>
      <c r="C37" s="4" t="s">
        <v>367</v>
      </c>
      <c r="D37" s="4" t="s">
        <v>368</v>
      </c>
      <c r="E37" s="4" t="s">
        <v>314</v>
      </c>
      <c r="F37" s="4" t="s">
        <v>277</v>
      </c>
      <c r="G37" s="4" t="s">
        <v>277</v>
      </c>
    </row>
    <row r="38" spans="1:7" ht="11.25">
      <c r="A38" s="4">
        <v>37</v>
      </c>
      <c r="B38" s="4" t="s">
        <v>23</v>
      </c>
      <c r="C38" s="4" t="s">
        <v>369</v>
      </c>
      <c r="D38" s="4" t="s">
        <v>370</v>
      </c>
      <c r="E38" s="4" t="s">
        <v>335</v>
      </c>
      <c r="F38" s="4" t="s">
        <v>277</v>
      </c>
      <c r="G38" s="4" t="s">
        <v>277</v>
      </c>
    </row>
    <row r="39" spans="1:7" ht="11.25">
      <c r="A39" s="4">
        <v>38</v>
      </c>
      <c r="B39" s="4" t="s">
        <v>23</v>
      </c>
      <c r="C39" s="4" t="s">
        <v>371</v>
      </c>
      <c r="D39" s="4" t="s">
        <v>372</v>
      </c>
      <c r="E39" s="4" t="s">
        <v>286</v>
      </c>
      <c r="F39" s="4" t="s">
        <v>277</v>
      </c>
      <c r="G39" s="4" t="s">
        <v>277</v>
      </c>
    </row>
    <row r="40" spans="1:7" ht="11.25">
      <c r="A40" s="4">
        <v>39</v>
      </c>
      <c r="B40" s="4" t="s">
        <v>23</v>
      </c>
      <c r="C40" s="4" t="s">
        <v>373</v>
      </c>
      <c r="D40" s="4" t="s">
        <v>374</v>
      </c>
      <c r="E40" s="4" t="s">
        <v>292</v>
      </c>
      <c r="F40" s="4" t="s">
        <v>277</v>
      </c>
      <c r="G40" s="4" t="s">
        <v>277</v>
      </c>
    </row>
    <row r="41" spans="1:7" ht="11.25">
      <c r="A41" s="4">
        <v>40</v>
      </c>
      <c r="B41" s="4" t="s">
        <v>23</v>
      </c>
      <c r="C41" s="4" t="s">
        <v>375</v>
      </c>
      <c r="D41" s="4" t="s">
        <v>376</v>
      </c>
      <c r="E41" s="4" t="s">
        <v>276</v>
      </c>
      <c r="F41" s="4" t="s">
        <v>277</v>
      </c>
      <c r="G41" s="4" t="s">
        <v>277</v>
      </c>
    </row>
    <row r="42" spans="1:7" ht="11.25">
      <c r="A42" s="4">
        <v>41</v>
      </c>
      <c r="B42" s="4" t="s">
        <v>23</v>
      </c>
      <c r="C42" s="4" t="s">
        <v>377</v>
      </c>
      <c r="D42" s="4" t="s">
        <v>378</v>
      </c>
      <c r="E42" s="4" t="s">
        <v>357</v>
      </c>
      <c r="F42" s="4" t="s">
        <v>277</v>
      </c>
      <c r="G42" s="4" t="s">
        <v>277</v>
      </c>
    </row>
    <row r="43" spans="1:7" ht="11.25">
      <c r="A43" s="4">
        <v>42</v>
      </c>
      <c r="B43" s="4" t="s">
        <v>23</v>
      </c>
      <c r="C43" s="4" t="s">
        <v>379</v>
      </c>
      <c r="D43" s="4" t="s">
        <v>380</v>
      </c>
      <c r="E43" s="4" t="s">
        <v>335</v>
      </c>
      <c r="F43" s="4" t="s">
        <v>277</v>
      </c>
      <c r="G43" s="4" t="s">
        <v>277</v>
      </c>
    </row>
    <row r="44" spans="1:7" ht="11.25">
      <c r="A44" s="4">
        <v>43</v>
      </c>
      <c r="B44" s="4" t="s">
        <v>23</v>
      </c>
      <c r="C44" s="4" t="s">
        <v>381</v>
      </c>
      <c r="D44" s="4" t="s">
        <v>382</v>
      </c>
      <c r="E44" s="4" t="s">
        <v>348</v>
      </c>
      <c r="F44" s="4" t="s">
        <v>277</v>
      </c>
      <c r="G44" s="4" t="s">
        <v>277</v>
      </c>
    </row>
    <row r="45" spans="1:7" ht="11.25">
      <c r="A45" s="4">
        <v>44</v>
      </c>
      <c r="B45" s="4" t="s">
        <v>23</v>
      </c>
      <c r="C45" s="4" t="s">
        <v>383</v>
      </c>
      <c r="D45" s="4" t="s">
        <v>384</v>
      </c>
      <c r="E45" s="4" t="s">
        <v>292</v>
      </c>
      <c r="F45" s="4" t="s">
        <v>277</v>
      </c>
      <c r="G45" s="4" t="s">
        <v>277</v>
      </c>
    </row>
    <row r="46" spans="1:7" ht="11.25">
      <c r="A46" s="4">
        <v>45</v>
      </c>
      <c r="B46" s="4" t="s">
        <v>23</v>
      </c>
      <c r="C46" s="4" t="s">
        <v>385</v>
      </c>
      <c r="D46" s="4" t="s">
        <v>386</v>
      </c>
      <c r="E46" s="4" t="s">
        <v>325</v>
      </c>
      <c r="F46" s="4" t="s">
        <v>277</v>
      </c>
      <c r="G46" s="4" t="s">
        <v>277</v>
      </c>
    </row>
    <row r="47" spans="1:7" ht="11.25">
      <c r="A47" s="4">
        <v>46</v>
      </c>
      <c r="B47" s="4" t="s">
        <v>23</v>
      </c>
      <c r="C47" s="4" t="s">
        <v>387</v>
      </c>
      <c r="D47" s="4" t="s">
        <v>388</v>
      </c>
      <c r="E47" s="4" t="s">
        <v>389</v>
      </c>
      <c r="F47" s="4" t="s">
        <v>277</v>
      </c>
      <c r="G47" s="4" t="s">
        <v>277</v>
      </c>
    </row>
    <row r="48" spans="1:7" ht="11.25">
      <c r="A48" s="4">
        <v>47</v>
      </c>
      <c r="B48" s="4" t="s">
        <v>23</v>
      </c>
      <c r="C48" s="4" t="s">
        <v>390</v>
      </c>
      <c r="D48" s="4" t="s">
        <v>391</v>
      </c>
      <c r="E48" s="4" t="s">
        <v>317</v>
      </c>
      <c r="F48" s="4" t="s">
        <v>277</v>
      </c>
      <c r="G48" s="4" t="s">
        <v>277</v>
      </c>
    </row>
    <row r="49" spans="1:7" ht="11.25">
      <c r="A49" s="4">
        <v>48</v>
      </c>
      <c r="B49" s="4" t="s">
        <v>23</v>
      </c>
      <c r="C49" s="4" t="s">
        <v>392</v>
      </c>
      <c r="D49" s="4" t="s">
        <v>393</v>
      </c>
      <c r="E49" s="4" t="s">
        <v>276</v>
      </c>
      <c r="F49" s="4" t="s">
        <v>277</v>
      </c>
      <c r="G49" s="4" t="s">
        <v>277</v>
      </c>
    </row>
    <row r="50" spans="1:7" ht="11.25">
      <c r="A50" s="4">
        <v>49</v>
      </c>
      <c r="B50" s="4" t="s">
        <v>23</v>
      </c>
      <c r="C50" s="4" t="s">
        <v>394</v>
      </c>
      <c r="D50" s="4" t="s">
        <v>395</v>
      </c>
      <c r="E50" s="4" t="s">
        <v>389</v>
      </c>
      <c r="F50" s="4" t="s">
        <v>277</v>
      </c>
      <c r="G50" s="4" t="s">
        <v>277</v>
      </c>
    </row>
    <row r="51" spans="1:7" ht="11.25">
      <c r="A51" s="4">
        <v>50</v>
      </c>
      <c r="B51" s="4" t="s">
        <v>23</v>
      </c>
      <c r="C51" s="4" t="s">
        <v>396</v>
      </c>
      <c r="D51" s="4" t="s">
        <v>397</v>
      </c>
      <c r="E51" s="4" t="s">
        <v>398</v>
      </c>
      <c r="F51" s="4" t="s">
        <v>277</v>
      </c>
      <c r="G51" s="4" t="s">
        <v>277</v>
      </c>
    </row>
    <row r="52" spans="1:7" ht="11.25">
      <c r="A52" s="4">
        <v>51</v>
      </c>
      <c r="B52" s="4" t="s">
        <v>23</v>
      </c>
      <c r="C52" s="4" t="s">
        <v>399</v>
      </c>
      <c r="D52" s="4" t="s">
        <v>400</v>
      </c>
      <c r="E52" s="4" t="s">
        <v>348</v>
      </c>
      <c r="F52" s="4" t="s">
        <v>277</v>
      </c>
      <c r="G52" s="4" t="s">
        <v>277</v>
      </c>
    </row>
    <row r="53" spans="1:7" ht="11.25">
      <c r="A53" s="4">
        <v>52</v>
      </c>
      <c r="B53" s="4" t="s">
        <v>23</v>
      </c>
      <c r="C53" s="4" t="s">
        <v>401</v>
      </c>
      <c r="D53" s="4" t="s">
        <v>402</v>
      </c>
      <c r="E53" s="4" t="s">
        <v>348</v>
      </c>
      <c r="F53" s="4" t="s">
        <v>277</v>
      </c>
      <c r="G53" s="4" t="s">
        <v>277</v>
      </c>
    </row>
    <row r="54" spans="1:7" ht="11.25">
      <c r="A54" s="4">
        <v>53</v>
      </c>
      <c r="B54" s="4" t="s">
        <v>23</v>
      </c>
      <c r="C54" s="4" t="s">
        <v>403</v>
      </c>
      <c r="D54" s="4" t="s">
        <v>404</v>
      </c>
      <c r="E54" s="4" t="s">
        <v>325</v>
      </c>
      <c r="F54" s="4" t="s">
        <v>277</v>
      </c>
      <c r="G54" s="4" t="s">
        <v>277</v>
      </c>
    </row>
    <row r="55" spans="1:7" ht="11.25">
      <c r="A55" s="4">
        <v>54</v>
      </c>
      <c r="B55" s="4" t="s">
        <v>23</v>
      </c>
      <c r="C55" s="4" t="s">
        <v>405</v>
      </c>
      <c r="D55" s="4" t="s">
        <v>406</v>
      </c>
      <c r="E55" s="4" t="s">
        <v>314</v>
      </c>
      <c r="F55" s="4" t="s">
        <v>277</v>
      </c>
      <c r="G55" s="4" t="s">
        <v>277</v>
      </c>
    </row>
    <row r="56" spans="1:7" ht="11.25">
      <c r="A56" s="4">
        <v>55</v>
      </c>
      <c r="B56" s="4" t="s">
        <v>23</v>
      </c>
      <c r="C56" s="4" t="s">
        <v>407</v>
      </c>
      <c r="D56" s="4" t="s">
        <v>408</v>
      </c>
      <c r="E56" s="4" t="s">
        <v>348</v>
      </c>
      <c r="F56" s="4" t="s">
        <v>277</v>
      </c>
      <c r="G56" s="4" t="s">
        <v>277</v>
      </c>
    </row>
    <row r="57" spans="1:7" ht="11.25">
      <c r="A57" s="4">
        <v>56</v>
      </c>
      <c r="B57" s="4" t="s">
        <v>23</v>
      </c>
      <c r="C57" s="4" t="s">
        <v>409</v>
      </c>
      <c r="D57" s="4" t="s">
        <v>410</v>
      </c>
      <c r="E57" s="4" t="s">
        <v>314</v>
      </c>
      <c r="F57" s="4" t="s">
        <v>277</v>
      </c>
      <c r="G57" s="4" t="s">
        <v>277</v>
      </c>
    </row>
    <row r="58" spans="1:7" ht="11.25">
      <c r="A58" s="4">
        <v>57</v>
      </c>
      <c r="B58" s="4" t="s">
        <v>23</v>
      </c>
      <c r="C58" s="4" t="s">
        <v>411</v>
      </c>
      <c r="D58" s="4" t="s">
        <v>412</v>
      </c>
      <c r="E58" s="4" t="s">
        <v>335</v>
      </c>
      <c r="F58" s="4" t="s">
        <v>277</v>
      </c>
      <c r="G58" s="4" t="s">
        <v>277</v>
      </c>
    </row>
    <row r="59" spans="1:7" ht="11.25">
      <c r="A59" s="4">
        <v>58</v>
      </c>
      <c r="B59" s="4" t="s">
        <v>23</v>
      </c>
      <c r="C59" s="4" t="s">
        <v>413</v>
      </c>
      <c r="D59" s="4" t="s">
        <v>414</v>
      </c>
      <c r="E59" s="4" t="s">
        <v>314</v>
      </c>
      <c r="F59" s="4" t="s">
        <v>277</v>
      </c>
      <c r="G59" s="4" t="s">
        <v>277</v>
      </c>
    </row>
    <row r="60" spans="1:7" ht="11.25">
      <c r="A60" s="4">
        <v>59</v>
      </c>
      <c r="B60" s="4" t="s">
        <v>23</v>
      </c>
      <c r="C60" s="4" t="s">
        <v>415</v>
      </c>
      <c r="D60" s="4" t="s">
        <v>416</v>
      </c>
      <c r="E60" s="4" t="s">
        <v>295</v>
      </c>
      <c r="F60" s="4" t="s">
        <v>277</v>
      </c>
      <c r="G60" s="4" t="s">
        <v>277</v>
      </c>
    </row>
    <row r="61" spans="1:7" ht="11.25">
      <c r="A61" s="4">
        <v>60</v>
      </c>
      <c r="B61" s="4" t="s">
        <v>23</v>
      </c>
      <c r="C61" s="4" t="s">
        <v>417</v>
      </c>
      <c r="D61" s="4" t="s">
        <v>418</v>
      </c>
      <c r="E61" s="4" t="s">
        <v>419</v>
      </c>
      <c r="F61" s="4" t="s">
        <v>277</v>
      </c>
      <c r="G61" s="4" t="s">
        <v>277</v>
      </c>
    </row>
    <row r="62" spans="1:7" ht="11.25">
      <c r="A62" s="4">
        <v>61</v>
      </c>
      <c r="B62" s="4" t="s">
        <v>23</v>
      </c>
      <c r="C62" s="4" t="s">
        <v>420</v>
      </c>
      <c r="D62" s="4" t="s">
        <v>421</v>
      </c>
      <c r="E62" s="4" t="s">
        <v>314</v>
      </c>
      <c r="F62" s="4" t="s">
        <v>277</v>
      </c>
      <c r="G62" s="4" t="s">
        <v>277</v>
      </c>
    </row>
    <row r="63" spans="1:7" ht="11.25">
      <c r="A63" s="4">
        <v>62</v>
      </c>
      <c r="B63" s="4" t="s">
        <v>23</v>
      </c>
      <c r="C63" s="4" t="s">
        <v>422</v>
      </c>
      <c r="D63" s="4" t="s">
        <v>423</v>
      </c>
      <c r="E63" s="4" t="s">
        <v>276</v>
      </c>
      <c r="F63" s="4" t="s">
        <v>277</v>
      </c>
      <c r="G63" s="4" t="s">
        <v>277</v>
      </c>
    </row>
    <row r="64" spans="1:7" ht="11.25">
      <c r="A64" s="4">
        <v>63</v>
      </c>
      <c r="B64" s="4" t="s">
        <v>23</v>
      </c>
      <c r="C64" s="4" t="s">
        <v>424</v>
      </c>
      <c r="D64" s="4" t="s">
        <v>425</v>
      </c>
      <c r="E64" s="4" t="s">
        <v>311</v>
      </c>
      <c r="F64" s="4" t="s">
        <v>277</v>
      </c>
      <c r="G64" s="4" t="s">
        <v>277</v>
      </c>
    </row>
    <row r="65" spans="1:7" ht="11.25">
      <c r="A65" s="4">
        <v>64</v>
      </c>
      <c r="B65" s="4" t="s">
        <v>23</v>
      </c>
      <c r="C65" s="4" t="s">
        <v>426</v>
      </c>
      <c r="D65" s="4" t="s">
        <v>427</v>
      </c>
      <c r="E65" s="4" t="s">
        <v>389</v>
      </c>
      <c r="F65" s="4" t="s">
        <v>277</v>
      </c>
      <c r="G65" s="4" t="s">
        <v>277</v>
      </c>
    </row>
    <row r="66" spans="1:7" ht="11.25">
      <c r="A66" s="4">
        <v>65</v>
      </c>
      <c r="B66" s="4" t="s">
        <v>23</v>
      </c>
      <c r="C66" s="4" t="s">
        <v>428</v>
      </c>
      <c r="D66" s="4" t="s">
        <v>429</v>
      </c>
      <c r="E66" s="4" t="s">
        <v>325</v>
      </c>
      <c r="F66" s="4" t="s">
        <v>277</v>
      </c>
      <c r="G66" s="4" t="s">
        <v>277</v>
      </c>
    </row>
    <row r="67" spans="1:7" ht="11.25">
      <c r="A67" s="4">
        <v>66</v>
      </c>
      <c r="B67" s="4" t="s">
        <v>23</v>
      </c>
      <c r="C67" s="4" t="s">
        <v>430</v>
      </c>
      <c r="D67" s="4" t="s">
        <v>421</v>
      </c>
      <c r="E67" s="4" t="s">
        <v>431</v>
      </c>
      <c r="F67" s="4" t="s">
        <v>277</v>
      </c>
      <c r="G67" s="4" t="s">
        <v>277</v>
      </c>
    </row>
    <row r="68" spans="1:7" ht="11.25">
      <c r="A68" s="4">
        <v>67</v>
      </c>
      <c r="B68" s="4" t="s">
        <v>23</v>
      </c>
      <c r="C68" s="4" t="s">
        <v>432</v>
      </c>
      <c r="D68" s="4" t="s">
        <v>433</v>
      </c>
      <c r="E68" s="4" t="s">
        <v>434</v>
      </c>
      <c r="F68" s="4" t="s">
        <v>277</v>
      </c>
      <c r="G68" s="4" t="s">
        <v>277</v>
      </c>
    </row>
    <row r="69" spans="1:7" ht="11.25">
      <c r="A69" s="4">
        <v>68</v>
      </c>
      <c r="B69" s="4" t="s">
        <v>23</v>
      </c>
      <c r="C69" s="4" t="s">
        <v>435</v>
      </c>
      <c r="D69" s="4" t="s">
        <v>436</v>
      </c>
      <c r="E69" s="4" t="s">
        <v>332</v>
      </c>
      <c r="F69" s="4" t="s">
        <v>277</v>
      </c>
      <c r="G69" s="4" t="s">
        <v>277</v>
      </c>
    </row>
    <row r="70" spans="1:7" ht="11.25">
      <c r="A70" s="4">
        <v>69</v>
      </c>
      <c r="B70" s="4" t="s">
        <v>23</v>
      </c>
      <c r="C70" s="4" t="s">
        <v>437</v>
      </c>
      <c r="D70" s="4" t="s">
        <v>279</v>
      </c>
      <c r="E70" s="4" t="s">
        <v>438</v>
      </c>
      <c r="F70" s="4" t="s">
        <v>277</v>
      </c>
      <c r="G70" s="4" t="s">
        <v>277</v>
      </c>
    </row>
    <row r="71" spans="1:7" ht="11.25">
      <c r="A71" s="4">
        <v>70</v>
      </c>
      <c r="B71" s="4" t="s">
        <v>23</v>
      </c>
      <c r="C71" s="4" t="s">
        <v>439</v>
      </c>
      <c r="D71" s="4" t="s">
        <v>440</v>
      </c>
      <c r="E71" s="4" t="s">
        <v>317</v>
      </c>
      <c r="F71" s="4" t="s">
        <v>277</v>
      </c>
      <c r="G71" s="4" t="s">
        <v>277</v>
      </c>
    </row>
    <row r="72" spans="1:7" ht="11.25">
      <c r="A72" s="4">
        <v>71</v>
      </c>
      <c r="B72" s="4" t="s">
        <v>23</v>
      </c>
      <c r="C72" s="4" t="s">
        <v>441</v>
      </c>
      <c r="D72" s="4" t="s">
        <v>442</v>
      </c>
      <c r="E72" s="4" t="s">
        <v>443</v>
      </c>
      <c r="F72" s="4" t="s">
        <v>277</v>
      </c>
      <c r="G72" s="4" t="s">
        <v>277</v>
      </c>
    </row>
    <row r="73" spans="1:7" ht="11.25">
      <c r="A73" s="4">
        <v>72</v>
      </c>
      <c r="B73" s="4" t="s">
        <v>23</v>
      </c>
      <c r="C73" s="4" t="s">
        <v>444</v>
      </c>
      <c r="D73" s="4" t="s">
        <v>445</v>
      </c>
      <c r="E73" s="4" t="s">
        <v>446</v>
      </c>
      <c r="F73" s="4" t="s">
        <v>277</v>
      </c>
      <c r="G73" s="4" t="s">
        <v>277</v>
      </c>
    </row>
    <row r="74" spans="1:7" ht="11.25">
      <c r="A74" s="4">
        <v>73</v>
      </c>
      <c r="B74" s="4" t="s">
        <v>23</v>
      </c>
      <c r="C74" s="4" t="s">
        <v>447</v>
      </c>
      <c r="D74" s="4" t="s">
        <v>448</v>
      </c>
      <c r="E74" s="4" t="s">
        <v>449</v>
      </c>
      <c r="F74" s="4" t="s">
        <v>277</v>
      </c>
      <c r="G74" s="4" t="s">
        <v>277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 customWidth="1"/>
  </cols>
  <sheetData>
    <row r="1" spans="1:4" ht="24" customHeight="1">
      <c r="A1" s="201" t="s">
        <v>116</v>
      </c>
      <c r="B1" s="201" t="s">
        <v>117</v>
      </c>
      <c r="C1" s="201" t="s">
        <v>118</v>
      </c>
      <c r="D1" s="9"/>
    </row>
    <row r="2" spans="1:3" ht="11.25">
      <c r="A2" s="214">
        <v>41702.431597222225</v>
      </c>
      <c r="B2" s="11" t="s">
        <v>262</v>
      </c>
      <c r="C2" s="11" t="s">
        <v>263</v>
      </c>
    </row>
    <row r="3" spans="1:3" ht="11.25">
      <c r="A3" s="214">
        <v>41702.431597222225</v>
      </c>
      <c r="B3" s="11" t="s">
        <v>264</v>
      </c>
      <c r="C3" s="11" t="s">
        <v>263</v>
      </c>
    </row>
    <row r="4" spans="1:3" ht="11.25">
      <c r="A4" s="214">
        <v>41711.63936342593</v>
      </c>
      <c r="B4" s="11" t="s">
        <v>262</v>
      </c>
      <c r="C4" s="11" t="s">
        <v>263</v>
      </c>
    </row>
    <row r="5" spans="1:3" ht="11.25">
      <c r="A5" s="214">
        <v>41711.639386574076</v>
      </c>
      <c r="B5" s="11" t="s">
        <v>266</v>
      </c>
      <c r="C5" s="11" t="s">
        <v>263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9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98" customWidth="1"/>
    <col min="27" max="36" width="9.140625" style="199" customWidth="1"/>
    <col min="37" max="16384" width="9.140625" style="19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0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21"/>
    <pageSetUpPr fitToPage="1"/>
  </sheetPr>
  <dimension ref="A1:J27"/>
  <sheetViews>
    <sheetView showGridLines="0" tabSelected="1" zoomScalePageLayoutView="0" workbookViewId="0" topLeftCell="D3">
      <selection activeCell="E12" sqref="E12"/>
    </sheetView>
  </sheetViews>
  <sheetFormatPr defaultColWidth="9.140625" defaultRowHeight="11.25"/>
  <cols>
    <col min="1" max="1" width="10.7109375" style="24" hidden="1" customWidth="1"/>
    <col min="2" max="2" width="10.7109375" style="21" hidden="1" customWidth="1"/>
    <col min="3" max="3" width="3.7109375" style="25" hidden="1" customWidth="1"/>
    <col min="4" max="4" width="3.7109375" style="30" customWidth="1"/>
    <col min="5" max="5" width="40.7109375" style="30" customWidth="1"/>
    <col min="6" max="6" width="50.7109375" style="30" customWidth="1"/>
    <col min="7" max="7" width="8.28125" style="29" customWidth="1"/>
    <col min="8" max="16384" width="9.140625" style="30" customWidth="1"/>
  </cols>
  <sheetData>
    <row r="1" spans="1:7" s="22" customFormat="1" ht="13.5" customHeight="1" hidden="1">
      <c r="A1" s="20"/>
      <c r="B1" s="21"/>
      <c r="G1" s="23"/>
    </row>
    <row r="2" spans="1:7" s="22" customFormat="1" ht="12" customHeight="1" hidden="1">
      <c r="A2" s="20"/>
      <c r="B2" s="21"/>
      <c r="G2" s="23"/>
    </row>
    <row r="4" spans="4:6" ht="11.25">
      <c r="D4" s="26"/>
      <c r="E4" s="27"/>
      <c r="F4" s="28" t="e">
        <f>version</f>
        <v>#NAME?</v>
      </c>
    </row>
    <row r="5" spans="4:7" ht="30.75" customHeight="1">
      <c r="D5" s="31"/>
      <c r="E5" s="251" t="s">
        <v>161</v>
      </c>
      <c r="F5" s="251"/>
      <c r="G5" s="32"/>
    </row>
    <row r="6" spans="4:7" ht="11.25">
      <c r="D6" s="26"/>
      <c r="E6" s="33"/>
      <c r="F6" s="34"/>
      <c r="G6" s="32"/>
    </row>
    <row r="7" spans="4:7" ht="19.5">
      <c r="D7" s="31"/>
      <c r="E7" s="33" t="s">
        <v>91</v>
      </c>
      <c r="F7" s="35" t="s">
        <v>23</v>
      </c>
      <c r="G7" s="32"/>
    </row>
    <row r="8" spans="1:7" ht="3.75" customHeight="1">
      <c r="A8" s="36"/>
      <c r="D8" s="37"/>
      <c r="E8" s="33"/>
      <c r="F8" s="38"/>
      <c r="G8" s="39"/>
    </row>
    <row r="9" spans="4:7" ht="19.5">
      <c r="D9" s="31"/>
      <c r="E9" s="49" t="s">
        <v>92</v>
      </c>
      <c r="F9" s="50">
        <v>2015</v>
      </c>
      <c r="G9" s="26"/>
    </row>
    <row r="10" spans="3:7" ht="30" customHeight="1">
      <c r="C10" s="41"/>
      <c r="D10" s="37"/>
      <c r="E10" s="43"/>
      <c r="F10" s="38"/>
      <c r="G10" s="40"/>
    </row>
    <row r="11" spans="3:10" ht="19.5">
      <c r="C11" s="41"/>
      <c r="D11" s="42"/>
      <c r="E11" s="43" t="s">
        <v>124</v>
      </c>
      <c r="F11" s="57" t="s">
        <v>392</v>
      </c>
      <c r="G11" s="40"/>
      <c r="H11" s="44"/>
      <c r="J11" s="52"/>
    </row>
    <row r="12" spans="3:10" ht="19.5">
      <c r="C12" s="41"/>
      <c r="D12" s="42"/>
      <c r="E12" s="43" t="s">
        <v>93</v>
      </c>
      <c r="F12" s="57" t="s">
        <v>393</v>
      </c>
      <c r="G12" s="40"/>
      <c r="H12" s="44"/>
      <c r="J12" s="52"/>
    </row>
    <row r="13" spans="3:10" ht="19.5">
      <c r="C13" s="41"/>
      <c r="D13" s="42"/>
      <c r="E13" s="43" t="s">
        <v>94</v>
      </c>
      <c r="F13" s="57" t="s">
        <v>276</v>
      </c>
      <c r="G13" s="40"/>
      <c r="H13" s="44"/>
      <c r="J13" s="52"/>
    </row>
    <row r="14" spans="1:7" ht="19.5" customHeight="1">
      <c r="A14" s="46"/>
      <c r="D14" s="26"/>
      <c r="F14" s="56" t="s">
        <v>125</v>
      </c>
      <c r="G14" s="39"/>
    </row>
    <row r="15" spans="1:7" ht="19.5" customHeight="1">
      <c r="A15" s="46"/>
      <c r="B15" s="47"/>
      <c r="D15" s="48"/>
      <c r="E15" s="45" t="s">
        <v>232</v>
      </c>
      <c r="F15" s="55" t="s">
        <v>470</v>
      </c>
      <c r="G15" s="39"/>
    </row>
    <row r="16" spans="1:7" ht="19.5" customHeight="1">
      <c r="A16" s="46"/>
      <c r="B16" s="47"/>
      <c r="D16" s="48"/>
      <c r="E16" s="45" t="s">
        <v>233</v>
      </c>
      <c r="F16" s="55" t="s">
        <v>470</v>
      </c>
      <c r="G16" s="39"/>
    </row>
    <row r="17" spans="1:7" ht="19.5" customHeight="1">
      <c r="A17" s="46"/>
      <c r="D17" s="26"/>
      <c r="F17" s="56" t="s">
        <v>126</v>
      </c>
      <c r="G17" s="39"/>
    </row>
    <row r="18" spans="1:7" ht="19.5" customHeight="1">
      <c r="A18" s="46"/>
      <c r="B18" s="47"/>
      <c r="D18" s="48"/>
      <c r="E18" s="45" t="s">
        <v>0</v>
      </c>
      <c r="F18" s="55" t="s">
        <v>471</v>
      </c>
      <c r="G18" s="39"/>
    </row>
    <row r="19" spans="1:7" ht="19.5" customHeight="1">
      <c r="A19" s="46"/>
      <c r="B19" s="47"/>
      <c r="D19" s="48"/>
      <c r="E19" s="45" t="s">
        <v>2</v>
      </c>
      <c r="F19" s="221" t="s">
        <v>472</v>
      </c>
      <c r="G19" s="39"/>
    </row>
    <row r="20" spans="1:7" ht="19.5" customHeight="1">
      <c r="A20" s="46"/>
      <c r="D20" s="26"/>
      <c r="F20" s="56" t="s">
        <v>127</v>
      </c>
      <c r="G20" s="39"/>
    </row>
    <row r="21" spans="1:7" ht="19.5" customHeight="1">
      <c r="A21" s="46"/>
      <c r="B21" s="47"/>
      <c r="D21" s="48"/>
      <c r="E21" s="45" t="s">
        <v>0</v>
      </c>
      <c r="F21" s="55" t="s">
        <v>473</v>
      </c>
      <c r="G21" s="39"/>
    </row>
    <row r="22" spans="1:7" ht="19.5" customHeight="1">
      <c r="A22" s="46"/>
      <c r="B22" s="47"/>
      <c r="D22" s="48"/>
      <c r="E22" s="45" t="s">
        <v>2</v>
      </c>
      <c r="F22" s="221" t="s">
        <v>127</v>
      </c>
      <c r="G22" s="39"/>
    </row>
    <row r="23" spans="1:7" ht="19.5" customHeight="1">
      <c r="A23" s="46"/>
      <c r="D23" s="26"/>
      <c r="F23" s="56" t="s">
        <v>9</v>
      </c>
      <c r="G23" s="39"/>
    </row>
    <row r="24" spans="1:7" ht="19.5" customHeight="1">
      <c r="A24" s="46"/>
      <c r="B24" s="47"/>
      <c r="D24" s="48"/>
      <c r="E24" s="45" t="s">
        <v>0</v>
      </c>
      <c r="F24" s="51" t="s">
        <v>474</v>
      </c>
      <c r="G24" s="39"/>
    </row>
    <row r="25" spans="1:7" ht="19.5" customHeight="1">
      <c r="A25" s="46"/>
      <c r="B25" s="47"/>
      <c r="D25" s="48"/>
      <c r="E25" s="45" t="s">
        <v>2</v>
      </c>
      <c r="F25" s="51" t="s">
        <v>475</v>
      </c>
      <c r="G25" s="39"/>
    </row>
    <row r="26" spans="1:7" ht="19.5" customHeight="1">
      <c r="A26" s="46"/>
      <c r="B26" s="47"/>
      <c r="D26" s="48"/>
      <c r="E26" s="45" t="s">
        <v>1</v>
      </c>
      <c r="F26" s="51" t="s">
        <v>476</v>
      </c>
      <c r="G26" s="39"/>
    </row>
    <row r="27" spans="1:7" ht="19.5" customHeight="1">
      <c r="A27" s="46"/>
      <c r="B27" s="47"/>
      <c r="D27" s="48"/>
      <c r="E27" s="45" t="s">
        <v>3</v>
      </c>
      <c r="F27" s="51" t="s">
        <v>477</v>
      </c>
      <c r="G27" s="39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24:F27 F21:F22 F18:F19 F15:F16">
      <formula1>900</formula1>
    </dataValidation>
  </dataValidations>
  <printOptions/>
  <pageMargins left="0.35433070866141736" right="0.35433070866141736" top="0.984251968503937" bottom="0.1968503937007874" header="0.5118110236220472" footer="0.5118110236220472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0"/>
    <pageSetUpPr fitToPage="1"/>
  </sheetPr>
  <dimension ref="A1:W43"/>
  <sheetViews>
    <sheetView showGridLines="0" zoomScaleSheetLayoutView="55" zoomScalePageLayoutView="0" workbookViewId="0" topLeftCell="C7">
      <pane xSplit="4" ySplit="5" topLeftCell="I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K37" sqref="K37"/>
    </sheetView>
  </sheetViews>
  <sheetFormatPr defaultColWidth="14.140625" defaultRowHeight="11.25"/>
  <cols>
    <col min="1" max="1" width="14.140625" style="101" hidden="1" customWidth="1"/>
    <col min="2" max="2" width="14.140625" style="60" hidden="1" customWidth="1"/>
    <col min="3" max="3" width="3.7109375" style="79" customWidth="1"/>
    <col min="4" max="4" width="7.140625" style="80" customWidth="1"/>
    <col min="5" max="5" width="41.8515625" style="81" customWidth="1"/>
    <col min="6" max="6" width="9.8515625" style="81" customWidth="1"/>
    <col min="7" max="22" width="10.7109375" style="81" customWidth="1"/>
    <col min="23" max="23" width="14.140625" style="81" customWidth="1"/>
    <col min="24" max="16384" width="14.140625" style="61" customWidth="1"/>
  </cols>
  <sheetData>
    <row r="1" spans="1:23" s="70" customFormat="1" ht="12" hidden="1">
      <c r="A1" s="63"/>
      <c r="B1" s="64">
        <v>0</v>
      </c>
      <c r="C1" s="65">
        <v>0</v>
      </c>
      <c r="D1" s="65">
        <v>0</v>
      </c>
      <c r="E1" s="66">
        <f>god</f>
        <v>2015</v>
      </c>
      <c r="F1" s="67"/>
      <c r="G1" s="68" t="s">
        <v>5</v>
      </c>
      <c r="H1" s="69" t="s">
        <v>5</v>
      </c>
      <c r="I1" s="69" t="s">
        <v>5</v>
      </c>
      <c r="J1" s="69" t="s">
        <v>128</v>
      </c>
      <c r="K1" s="69" t="s">
        <v>132</v>
      </c>
      <c r="L1" s="69" t="s">
        <v>133</v>
      </c>
      <c r="M1" s="69" t="s">
        <v>134</v>
      </c>
      <c r="N1" s="69" t="s">
        <v>135</v>
      </c>
      <c r="O1" s="69" t="s">
        <v>136</v>
      </c>
      <c r="P1" s="69" t="s">
        <v>137</v>
      </c>
      <c r="Q1" s="69" t="s">
        <v>138</v>
      </c>
      <c r="R1" s="69" t="s">
        <v>139</v>
      </c>
      <c r="S1" s="69" t="s">
        <v>140</v>
      </c>
      <c r="T1" s="69" t="s">
        <v>141</v>
      </c>
      <c r="U1" s="69" t="s">
        <v>142</v>
      </c>
      <c r="V1" s="69" t="s">
        <v>5</v>
      </c>
      <c r="W1" s="67"/>
    </row>
    <row r="2" spans="1:22" s="72" customFormat="1" ht="11.25" hidden="1">
      <c r="A2" s="71"/>
      <c r="D2" s="73"/>
      <c r="G2" s="74">
        <f>$E$1-2</f>
        <v>2013</v>
      </c>
      <c r="H2" s="74">
        <f>$E$1-2</f>
        <v>2013</v>
      </c>
      <c r="I2" s="74">
        <f>$E$1-1</f>
        <v>2014</v>
      </c>
      <c r="J2" s="74">
        <f aca="true" t="shared" si="0" ref="J2:V2">$E$1</f>
        <v>2015</v>
      </c>
      <c r="K2" s="74">
        <f t="shared" si="0"/>
        <v>2015</v>
      </c>
      <c r="L2" s="74">
        <f t="shared" si="0"/>
        <v>2015</v>
      </c>
      <c r="M2" s="74">
        <f t="shared" si="0"/>
        <v>2015</v>
      </c>
      <c r="N2" s="74">
        <f t="shared" si="0"/>
        <v>2015</v>
      </c>
      <c r="O2" s="74">
        <f t="shared" si="0"/>
        <v>2015</v>
      </c>
      <c r="P2" s="74">
        <f t="shared" si="0"/>
        <v>2015</v>
      </c>
      <c r="Q2" s="74">
        <f t="shared" si="0"/>
        <v>2015</v>
      </c>
      <c r="R2" s="74">
        <f t="shared" si="0"/>
        <v>2015</v>
      </c>
      <c r="S2" s="74">
        <f t="shared" si="0"/>
        <v>2015</v>
      </c>
      <c r="T2" s="74">
        <f t="shared" si="0"/>
        <v>2015</v>
      </c>
      <c r="U2" s="74">
        <f t="shared" si="0"/>
        <v>2015</v>
      </c>
      <c r="V2" s="74">
        <f t="shared" si="0"/>
        <v>2015</v>
      </c>
    </row>
    <row r="3" spans="1:22" s="69" customFormat="1" ht="11.25" hidden="1">
      <c r="A3" s="75"/>
      <c r="D3" s="76"/>
      <c r="G3" s="69" t="s">
        <v>162</v>
      </c>
      <c r="H3" s="69" t="s">
        <v>163</v>
      </c>
      <c r="I3" s="69" t="s">
        <v>162</v>
      </c>
      <c r="J3" s="69" t="s">
        <v>162</v>
      </c>
      <c r="K3" s="69" t="s">
        <v>162</v>
      </c>
      <c r="L3" s="69" t="s">
        <v>162</v>
      </c>
      <c r="M3" s="69" t="s">
        <v>162</v>
      </c>
      <c r="N3" s="69" t="s">
        <v>162</v>
      </c>
      <c r="O3" s="69" t="s">
        <v>162</v>
      </c>
      <c r="P3" s="69" t="s">
        <v>162</v>
      </c>
      <c r="Q3" s="69" t="s">
        <v>162</v>
      </c>
      <c r="R3" s="69" t="s">
        <v>162</v>
      </c>
      <c r="S3" s="69" t="s">
        <v>162</v>
      </c>
      <c r="T3" s="69" t="s">
        <v>162</v>
      </c>
      <c r="U3" s="69" t="s">
        <v>162</v>
      </c>
      <c r="V3" s="69" t="s">
        <v>162</v>
      </c>
    </row>
    <row r="4" spans="1:4" s="81" customFormat="1" ht="11.25" hidden="1">
      <c r="A4" s="77"/>
      <c r="B4" s="78"/>
      <c r="C4" s="79"/>
      <c r="D4" s="80"/>
    </row>
    <row r="5" spans="1:4" s="81" customFormat="1" ht="11.25" hidden="1">
      <c r="A5" s="77"/>
      <c r="B5" s="78"/>
      <c r="C5" s="79"/>
      <c r="D5" s="80"/>
    </row>
    <row r="6" spans="1:4" s="81" customFormat="1" ht="11.25" hidden="1">
      <c r="A6" s="82"/>
      <c r="B6" s="78"/>
      <c r="C6" s="79"/>
      <c r="D6" s="80"/>
    </row>
    <row r="7" spans="1:22" s="87" customFormat="1" ht="11.25">
      <c r="A7" s="83"/>
      <c r="B7" s="84"/>
      <c r="C7" s="85"/>
      <c r="D7" s="86"/>
      <c r="V7" s="88" t="s">
        <v>164</v>
      </c>
    </row>
    <row r="8" spans="1:23" s="81" customFormat="1" ht="29.25" customHeight="1">
      <c r="A8" s="82"/>
      <c r="B8" s="78"/>
      <c r="C8" s="89"/>
      <c r="D8" s="253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ООО "ПромЭнерго" г.Судогда по технологическому расходу электроэнергии (мощности) - потерям в электрических сетях на 2015 год в регионе: Владимирская область</v>
      </c>
      <c r="E8" s="253"/>
      <c r="F8" s="253"/>
      <c r="G8" s="253"/>
      <c r="H8" s="253"/>
      <c r="I8" s="253"/>
      <c r="J8" s="253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90"/>
    </row>
    <row r="9" spans="1:22" s="95" customFormat="1" ht="11.25">
      <c r="A9" s="91"/>
      <c r="B9" s="92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2" s="81" customFormat="1" ht="52.5" customHeight="1">
      <c r="A10" s="82"/>
      <c r="B10" s="78"/>
      <c r="C10" s="79"/>
      <c r="D10" s="202" t="s">
        <v>8</v>
      </c>
      <c r="E10" s="202" t="s">
        <v>165</v>
      </c>
      <c r="F10" s="203" t="s">
        <v>166</v>
      </c>
      <c r="G10" s="204" t="str">
        <f aca="true" t="shared" si="1" ref="G10:V10">G3&amp;" "&amp;G2&amp;" "&amp;G1</f>
        <v>План 2013 Год</v>
      </c>
      <c r="H10" s="204" t="str">
        <f t="shared" si="1"/>
        <v>Факт 2013 Год</v>
      </c>
      <c r="I10" s="204" t="str">
        <f t="shared" si="1"/>
        <v>План 2014 Год</v>
      </c>
      <c r="J10" s="204" t="str">
        <f t="shared" si="1"/>
        <v>План 2015 Январь</v>
      </c>
      <c r="K10" s="204" t="str">
        <f t="shared" si="1"/>
        <v>План 2015 Февраль</v>
      </c>
      <c r="L10" s="204" t="str">
        <f t="shared" si="1"/>
        <v>План 2015 Март</v>
      </c>
      <c r="M10" s="204" t="str">
        <f t="shared" si="1"/>
        <v>План 2015 Апрель</v>
      </c>
      <c r="N10" s="204" t="str">
        <f t="shared" si="1"/>
        <v>План 2015 Май</v>
      </c>
      <c r="O10" s="204" t="str">
        <f t="shared" si="1"/>
        <v>План 2015 Июнь</v>
      </c>
      <c r="P10" s="204" t="str">
        <f t="shared" si="1"/>
        <v>План 2015 Июль</v>
      </c>
      <c r="Q10" s="204" t="str">
        <f t="shared" si="1"/>
        <v>План 2015 Август</v>
      </c>
      <c r="R10" s="204" t="str">
        <f t="shared" si="1"/>
        <v>План 2015 Сентябрь</v>
      </c>
      <c r="S10" s="204" t="str">
        <f t="shared" si="1"/>
        <v>План 2015 Октябрь</v>
      </c>
      <c r="T10" s="204" t="str">
        <f t="shared" si="1"/>
        <v>План 2015 Ноябрь</v>
      </c>
      <c r="U10" s="204" t="str">
        <f t="shared" si="1"/>
        <v>План 2015 Декабрь</v>
      </c>
      <c r="V10" s="204" t="str">
        <f t="shared" si="1"/>
        <v>План 2015 Год</v>
      </c>
    </row>
    <row r="11" spans="1:22" s="81" customFormat="1" ht="11.25">
      <c r="A11" s="82"/>
      <c r="B11" s="78"/>
      <c r="C11" s="79"/>
      <c r="D11" s="205">
        <v>1</v>
      </c>
      <c r="E11" s="205">
        <v>2</v>
      </c>
      <c r="F11" s="205">
        <v>3</v>
      </c>
      <c r="G11" s="205">
        <v>4</v>
      </c>
      <c r="H11" s="205">
        <v>5</v>
      </c>
      <c r="I11" s="205">
        <v>6</v>
      </c>
      <c r="J11" s="205">
        <v>7</v>
      </c>
      <c r="K11" s="205">
        <v>8</v>
      </c>
      <c r="L11" s="205">
        <v>9</v>
      </c>
      <c r="M11" s="205">
        <v>10</v>
      </c>
      <c r="N11" s="205">
        <v>11</v>
      </c>
      <c r="O11" s="205">
        <v>12</v>
      </c>
      <c r="P11" s="205">
        <v>13</v>
      </c>
      <c r="Q11" s="205">
        <v>14</v>
      </c>
      <c r="R11" s="205">
        <v>15</v>
      </c>
      <c r="S11" s="205">
        <v>16</v>
      </c>
      <c r="T11" s="205">
        <v>17</v>
      </c>
      <c r="U11" s="205">
        <v>18</v>
      </c>
      <c r="V11" s="205">
        <v>19</v>
      </c>
    </row>
    <row r="12" spans="1:22" s="81" customFormat="1" ht="11.25">
      <c r="A12" s="82"/>
      <c r="B12" s="78"/>
      <c r="C12" s="79"/>
      <c r="D12" s="117"/>
      <c r="E12" s="117" t="s">
        <v>153</v>
      </c>
      <c r="F12" s="118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</row>
    <row r="13" spans="1:22" s="81" customFormat="1" ht="11.25">
      <c r="A13" s="82" t="s">
        <v>143</v>
      </c>
      <c r="B13" s="78" t="s">
        <v>167</v>
      </c>
      <c r="C13" s="79"/>
      <c r="D13" s="120">
        <v>1</v>
      </c>
      <c r="E13" s="121" t="s">
        <v>168</v>
      </c>
      <c r="F13" s="120" t="s">
        <v>114</v>
      </c>
      <c r="G13" s="149">
        <v>21.1712</v>
      </c>
      <c r="H13" s="149">
        <v>17.905</v>
      </c>
      <c r="I13" s="149">
        <v>11.098</v>
      </c>
      <c r="J13" s="149">
        <v>0.7391</v>
      </c>
      <c r="K13" s="149">
        <v>0.9683</v>
      </c>
      <c r="L13" s="149">
        <v>0.9777</v>
      </c>
      <c r="M13" s="149">
        <v>0.9204</v>
      </c>
      <c r="N13" s="149">
        <v>0.7429</v>
      </c>
      <c r="O13" s="149">
        <v>0.7138</v>
      </c>
      <c r="P13" s="149">
        <v>0.6088</v>
      </c>
      <c r="Q13" s="149">
        <v>0.6141</v>
      </c>
      <c r="R13" s="149">
        <v>0.7568</v>
      </c>
      <c r="S13" s="149">
        <v>0.9642</v>
      </c>
      <c r="T13" s="149">
        <v>0.9756</v>
      </c>
      <c r="U13" s="149">
        <v>1.0329</v>
      </c>
      <c r="V13" s="150">
        <f>SUM(J13:U13)</f>
        <v>10.0146</v>
      </c>
    </row>
    <row r="14" spans="1:22" s="81" customFormat="1" ht="22.5">
      <c r="A14" s="82" t="s">
        <v>144</v>
      </c>
      <c r="B14" s="78" t="s">
        <v>169</v>
      </c>
      <c r="C14" s="79"/>
      <c r="D14" s="120">
        <v>2</v>
      </c>
      <c r="E14" s="121" t="s">
        <v>170</v>
      </c>
      <c r="F14" s="120" t="s">
        <v>114</v>
      </c>
      <c r="G14" s="151">
        <f aca="true" t="shared" si="2" ref="G14:U14">SUM(G15:G16)</f>
        <v>0.7664</v>
      </c>
      <c r="H14" s="151">
        <f t="shared" si="2"/>
        <v>0.739846</v>
      </c>
      <c r="I14" s="151">
        <f t="shared" si="2"/>
        <v>0.3986</v>
      </c>
      <c r="J14" s="151">
        <f t="shared" si="2"/>
        <v>0.029791</v>
      </c>
      <c r="K14" s="151">
        <f t="shared" si="2"/>
        <v>0.039031</v>
      </c>
      <c r="L14" s="151">
        <f t="shared" si="2"/>
        <v>0.039409</v>
      </c>
      <c r="M14" s="151">
        <f t="shared" si="2"/>
        <v>0.037099</v>
      </c>
      <c r="N14" s="151">
        <f t="shared" si="2"/>
        <v>0.029946</v>
      </c>
      <c r="O14" s="151">
        <f t="shared" si="2"/>
        <v>0.02877</v>
      </c>
      <c r="P14" s="151">
        <f t="shared" si="2"/>
        <v>0.024541</v>
      </c>
      <c r="Q14" s="151">
        <f t="shared" si="2"/>
        <v>0.024751</v>
      </c>
      <c r="R14" s="151">
        <f t="shared" si="2"/>
        <v>0.030505</v>
      </c>
      <c r="S14" s="151">
        <f t="shared" si="2"/>
        <v>0.038863</v>
      </c>
      <c r="T14" s="151">
        <f t="shared" si="2"/>
        <v>0.039325</v>
      </c>
      <c r="U14" s="151">
        <f t="shared" si="2"/>
        <v>0.041635</v>
      </c>
      <c r="V14" s="150">
        <f>SUM(J14:U14)</f>
        <v>0.40366599999999997</v>
      </c>
    </row>
    <row r="15" spans="1:22" s="81" customFormat="1" ht="11.25">
      <c r="A15" s="82" t="s">
        <v>171</v>
      </c>
      <c r="B15" s="78" t="s">
        <v>172</v>
      </c>
      <c r="C15" s="79"/>
      <c r="D15" s="120" t="s">
        <v>154</v>
      </c>
      <c r="E15" s="122" t="s">
        <v>172</v>
      </c>
      <c r="F15" s="120" t="s">
        <v>114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0">
        <f>SUM(J15:U15)</f>
        <v>0</v>
      </c>
    </row>
    <row r="16" spans="1:22" ht="22.5">
      <c r="A16" s="82" t="s">
        <v>173</v>
      </c>
      <c r="B16" s="78" t="s">
        <v>174</v>
      </c>
      <c r="D16" s="120" t="s">
        <v>155</v>
      </c>
      <c r="E16" s="122" t="s">
        <v>174</v>
      </c>
      <c r="F16" s="120" t="s">
        <v>114</v>
      </c>
      <c r="G16" s="152">
        <v>0.7664</v>
      </c>
      <c r="H16" s="152">
        <v>0.739846</v>
      </c>
      <c r="I16" s="152">
        <v>0.3986</v>
      </c>
      <c r="J16" s="152">
        <v>0.029791</v>
      </c>
      <c r="K16" s="152">
        <v>0.039031</v>
      </c>
      <c r="L16" s="152">
        <v>0.039409</v>
      </c>
      <c r="M16" s="152">
        <v>0.037099</v>
      </c>
      <c r="N16" s="152">
        <v>0.029946</v>
      </c>
      <c r="O16" s="152">
        <v>0.02877</v>
      </c>
      <c r="P16" s="152">
        <v>0.024541</v>
      </c>
      <c r="Q16" s="152">
        <v>0.024751</v>
      </c>
      <c r="R16" s="152">
        <v>0.030505</v>
      </c>
      <c r="S16" s="152">
        <v>0.038863</v>
      </c>
      <c r="T16" s="152">
        <v>0.039325</v>
      </c>
      <c r="U16" s="152">
        <v>0.041635</v>
      </c>
      <c r="V16" s="150">
        <f>SUM(J16:U16)</f>
        <v>0.40366599999999997</v>
      </c>
    </row>
    <row r="17" spans="1:22" ht="12">
      <c r="A17" s="82" t="s">
        <v>145</v>
      </c>
      <c r="B17" s="78" t="s">
        <v>175</v>
      </c>
      <c r="D17" s="120">
        <v>3</v>
      </c>
      <c r="E17" s="123" t="s">
        <v>176</v>
      </c>
      <c r="F17" s="124" t="s">
        <v>177</v>
      </c>
      <c r="G17" s="151">
        <f aca="true" t="shared" si="3" ref="G17:V17">IF(G13=0,0,G14/G13*100)</f>
        <v>3.620012091898428</v>
      </c>
      <c r="H17" s="151">
        <f t="shared" si="3"/>
        <v>4.132063669366098</v>
      </c>
      <c r="I17" s="151">
        <f t="shared" si="3"/>
        <v>3.5916381329969362</v>
      </c>
      <c r="J17" s="151">
        <f t="shared" si="3"/>
        <v>4.030713029360033</v>
      </c>
      <c r="K17" s="151">
        <f t="shared" si="3"/>
        <v>4.030878859857482</v>
      </c>
      <c r="L17" s="151">
        <f t="shared" si="3"/>
        <v>4.030786539838396</v>
      </c>
      <c r="M17" s="151">
        <f t="shared" si="3"/>
        <v>4.030747501086484</v>
      </c>
      <c r="N17" s="151">
        <f t="shared" si="3"/>
        <v>4.030959752321982</v>
      </c>
      <c r="O17" s="151">
        <f t="shared" si="3"/>
        <v>4.030540767722051</v>
      </c>
      <c r="P17" s="151">
        <f t="shared" si="3"/>
        <v>4.031044678055191</v>
      </c>
      <c r="Q17" s="151">
        <f t="shared" si="3"/>
        <v>4.030451066601531</v>
      </c>
      <c r="R17" s="151">
        <f t="shared" si="3"/>
        <v>4.030787526427061</v>
      </c>
      <c r="S17" s="151">
        <f t="shared" si="3"/>
        <v>4.0305953121758975</v>
      </c>
      <c r="T17" s="151">
        <f t="shared" si="3"/>
        <v>4.030852808528085</v>
      </c>
      <c r="U17" s="151">
        <f t="shared" si="3"/>
        <v>4.030883919062833</v>
      </c>
      <c r="V17" s="151">
        <f t="shared" si="3"/>
        <v>4.0307750684001356</v>
      </c>
    </row>
    <row r="18" spans="1:22" ht="12">
      <c r="A18" s="82" t="s">
        <v>146</v>
      </c>
      <c r="B18" s="78" t="s">
        <v>178</v>
      </c>
      <c r="D18" s="120">
        <v>4</v>
      </c>
      <c r="E18" s="123" t="s">
        <v>179</v>
      </c>
      <c r="F18" s="120" t="s">
        <v>114</v>
      </c>
      <c r="G18" s="151">
        <f aca="true" t="shared" si="4" ref="G18:U18">G13-G14</f>
        <v>20.404799999999998</v>
      </c>
      <c r="H18" s="151">
        <f t="shared" si="4"/>
        <v>17.165154</v>
      </c>
      <c r="I18" s="151">
        <f t="shared" si="4"/>
        <v>10.6994</v>
      </c>
      <c r="J18" s="151">
        <f t="shared" si="4"/>
        <v>0.709309</v>
      </c>
      <c r="K18" s="151">
        <f t="shared" si="4"/>
        <v>0.929269</v>
      </c>
      <c r="L18" s="151">
        <f t="shared" si="4"/>
        <v>0.938291</v>
      </c>
      <c r="M18" s="151">
        <f t="shared" si="4"/>
        <v>0.883301</v>
      </c>
      <c r="N18" s="151">
        <f t="shared" si="4"/>
        <v>0.712954</v>
      </c>
      <c r="O18" s="151">
        <f t="shared" si="4"/>
        <v>0.68503</v>
      </c>
      <c r="P18" s="151">
        <f t="shared" si="4"/>
        <v>0.584259</v>
      </c>
      <c r="Q18" s="151">
        <f t="shared" si="4"/>
        <v>0.589349</v>
      </c>
      <c r="R18" s="151">
        <f t="shared" si="4"/>
        <v>0.726295</v>
      </c>
      <c r="S18" s="151">
        <f t="shared" si="4"/>
        <v>0.925337</v>
      </c>
      <c r="T18" s="151">
        <f t="shared" si="4"/>
        <v>0.936275</v>
      </c>
      <c r="U18" s="151">
        <f t="shared" si="4"/>
        <v>0.991265</v>
      </c>
      <c r="V18" s="150">
        <f>SUM(J18:U18)</f>
        <v>9.610934</v>
      </c>
    </row>
    <row r="19" spans="1:22" ht="12">
      <c r="A19" s="82" t="s">
        <v>180</v>
      </c>
      <c r="B19" s="78" t="s">
        <v>181</v>
      </c>
      <c r="D19" s="120" t="s">
        <v>182</v>
      </c>
      <c r="E19" s="125" t="s">
        <v>181</v>
      </c>
      <c r="F19" s="120" t="s">
        <v>114</v>
      </c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0">
        <f>SUM(J19:U19)</f>
        <v>0</v>
      </c>
    </row>
    <row r="20" spans="1:22" ht="22.5">
      <c r="A20" s="82" t="s">
        <v>183</v>
      </c>
      <c r="B20" s="78" t="s">
        <v>184</v>
      </c>
      <c r="D20" s="120" t="s">
        <v>185</v>
      </c>
      <c r="E20" s="125" t="s">
        <v>184</v>
      </c>
      <c r="F20" s="120" t="s">
        <v>114</v>
      </c>
      <c r="G20" s="152">
        <v>20.4048</v>
      </c>
      <c r="H20" s="152">
        <v>17.164634</v>
      </c>
      <c r="I20" s="152">
        <v>10.61112</v>
      </c>
      <c r="J20" s="152">
        <v>0.7093</v>
      </c>
      <c r="K20" s="152">
        <v>0.9293</v>
      </c>
      <c r="L20" s="152">
        <v>0.9383</v>
      </c>
      <c r="M20" s="152">
        <v>0.8833</v>
      </c>
      <c r="N20" s="152">
        <v>0.713</v>
      </c>
      <c r="O20" s="152">
        <v>0.685</v>
      </c>
      <c r="P20" s="152">
        <v>0.5843</v>
      </c>
      <c r="Q20" s="152">
        <v>0.5893</v>
      </c>
      <c r="R20" s="152">
        <v>0.7263</v>
      </c>
      <c r="S20" s="152">
        <v>0.9253</v>
      </c>
      <c r="T20" s="152">
        <v>0.9363</v>
      </c>
      <c r="U20" s="152">
        <v>0.9913</v>
      </c>
      <c r="V20" s="150">
        <f>SUM(J20:U20)</f>
        <v>9.611</v>
      </c>
    </row>
    <row r="21" spans="1:22" ht="12">
      <c r="A21" s="82"/>
      <c r="B21" s="78"/>
      <c r="D21" s="117"/>
      <c r="E21" s="117" t="s">
        <v>156</v>
      </c>
      <c r="F21" s="126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</row>
    <row r="22" spans="1:22" ht="12">
      <c r="A22" s="82" t="s">
        <v>147</v>
      </c>
      <c r="B22" s="78" t="s">
        <v>167</v>
      </c>
      <c r="D22" s="120" t="s">
        <v>111</v>
      </c>
      <c r="E22" s="121" t="s">
        <v>168</v>
      </c>
      <c r="F22" s="120" t="s">
        <v>129</v>
      </c>
      <c r="G22" s="225">
        <v>2.7204</v>
      </c>
      <c r="H22" s="225">
        <v>2.62</v>
      </c>
      <c r="I22" s="149">
        <v>2.29</v>
      </c>
      <c r="J22" s="149">
        <v>2.56</v>
      </c>
      <c r="K22" s="149">
        <v>2.539</v>
      </c>
      <c r="L22" s="149">
        <v>2.56</v>
      </c>
      <c r="M22" s="149">
        <v>2.518</v>
      </c>
      <c r="N22" s="149">
        <v>2.195</v>
      </c>
      <c r="O22" s="149">
        <v>2.185</v>
      </c>
      <c r="P22" s="149">
        <v>2.185</v>
      </c>
      <c r="Q22" s="149">
        <v>2.185</v>
      </c>
      <c r="R22" s="149">
        <v>2.205</v>
      </c>
      <c r="S22" s="149">
        <v>2.56</v>
      </c>
      <c r="T22" s="149">
        <v>2.56</v>
      </c>
      <c r="U22" s="149">
        <v>2.56</v>
      </c>
      <c r="V22" s="150">
        <f>SUM(J22:U22)/12</f>
        <v>2.4009999999999994</v>
      </c>
    </row>
    <row r="23" spans="1:22" ht="22.5">
      <c r="A23" s="82" t="s">
        <v>148</v>
      </c>
      <c r="B23" s="78" t="s">
        <v>169</v>
      </c>
      <c r="D23" s="120" t="s">
        <v>112</v>
      </c>
      <c r="E23" s="121" t="s">
        <v>170</v>
      </c>
      <c r="F23" s="120" t="s">
        <v>129</v>
      </c>
      <c r="G23" s="151">
        <f aca="true" t="shared" si="5" ref="G23:V23">SUM(G24:G25)</f>
        <v>0.1153</v>
      </c>
      <c r="H23" s="151">
        <f t="shared" si="5"/>
        <v>0.1153</v>
      </c>
      <c r="I23" s="151">
        <f t="shared" si="5"/>
        <v>0.0953</v>
      </c>
      <c r="J23" s="151">
        <f t="shared" si="5"/>
        <v>0.103</v>
      </c>
      <c r="K23" s="151">
        <f t="shared" si="5"/>
        <v>0.102</v>
      </c>
      <c r="L23" s="151">
        <f t="shared" si="5"/>
        <v>0.103</v>
      </c>
      <c r="M23" s="151">
        <f t="shared" si="5"/>
        <v>0.101</v>
      </c>
      <c r="N23" s="151">
        <f t="shared" si="5"/>
        <v>0.088</v>
      </c>
      <c r="O23" s="151">
        <f t="shared" si="5"/>
        <v>0.088</v>
      </c>
      <c r="P23" s="151">
        <f t="shared" si="5"/>
        <v>0.088</v>
      </c>
      <c r="Q23" s="151">
        <f t="shared" si="5"/>
        <v>0.088</v>
      </c>
      <c r="R23" s="151">
        <f t="shared" si="5"/>
        <v>0.089</v>
      </c>
      <c r="S23" s="151">
        <f t="shared" si="5"/>
        <v>0.103</v>
      </c>
      <c r="T23" s="151">
        <f t="shared" si="5"/>
        <v>0.103</v>
      </c>
      <c r="U23" s="151">
        <f t="shared" si="5"/>
        <v>0.103</v>
      </c>
      <c r="V23" s="151">
        <f t="shared" si="5"/>
        <v>0.09658333333333331</v>
      </c>
    </row>
    <row r="24" spans="1:22" ht="12">
      <c r="A24" s="82" t="s">
        <v>186</v>
      </c>
      <c r="B24" s="78" t="s">
        <v>172</v>
      </c>
      <c r="D24" s="120" t="s">
        <v>187</v>
      </c>
      <c r="E24" s="122" t="s">
        <v>172</v>
      </c>
      <c r="F24" s="120" t="s">
        <v>129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0">
        <f>SUM(J24:U24)/12</f>
        <v>0</v>
      </c>
    </row>
    <row r="25" spans="1:22" ht="22.5">
      <c r="A25" s="82" t="s">
        <v>188</v>
      </c>
      <c r="B25" s="78" t="s">
        <v>174</v>
      </c>
      <c r="D25" s="120" t="s">
        <v>189</v>
      </c>
      <c r="E25" s="122" t="s">
        <v>174</v>
      </c>
      <c r="F25" s="120" t="s">
        <v>129</v>
      </c>
      <c r="G25" s="152">
        <v>0.1153</v>
      </c>
      <c r="H25" s="152">
        <v>0.1153</v>
      </c>
      <c r="I25" s="152">
        <v>0.0953</v>
      </c>
      <c r="J25" s="152">
        <v>0.103</v>
      </c>
      <c r="K25" s="152">
        <v>0.102</v>
      </c>
      <c r="L25" s="152">
        <v>0.103</v>
      </c>
      <c r="M25" s="152">
        <v>0.101</v>
      </c>
      <c r="N25" s="152">
        <v>0.088</v>
      </c>
      <c r="O25" s="152">
        <v>0.088</v>
      </c>
      <c r="P25" s="152">
        <v>0.088</v>
      </c>
      <c r="Q25" s="152">
        <v>0.088</v>
      </c>
      <c r="R25" s="152">
        <v>0.089</v>
      </c>
      <c r="S25" s="152">
        <v>0.103</v>
      </c>
      <c r="T25" s="152">
        <v>0.103</v>
      </c>
      <c r="U25" s="152">
        <v>0.103</v>
      </c>
      <c r="V25" s="150">
        <f>SUM(J25:U25)/12</f>
        <v>0.09658333333333331</v>
      </c>
    </row>
    <row r="26" spans="1:22" ht="12">
      <c r="A26" s="82" t="s">
        <v>149</v>
      </c>
      <c r="B26" s="78" t="s">
        <v>175</v>
      </c>
      <c r="D26" s="120" t="s">
        <v>113</v>
      </c>
      <c r="E26" s="123" t="s">
        <v>176</v>
      </c>
      <c r="F26" s="124" t="s">
        <v>177</v>
      </c>
      <c r="G26" s="151">
        <f aca="true" t="shared" si="6" ref="G26:V26">IF(G22=0,0,G23/G22*100)</f>
        <v>4.238347301867372</v>
      </c>
      <c r="H26" s="151">
        <f t="shared" si="6"/>
        <v>4.400763358778626</v>
      </c>
      <c r="I26" s="151">
        <f t="shared" si="6"/>
        <v>4.1615720524017465</v>
      </c>
      <c r="J26" s="151">
        <f t="shared" si="6"/>
        <v>4.0234375</v>
      </c>
      <c r="K26" s="151">
        <f t="shared" si="6"/>
        <v>4.017329657345411</v>
      </c>
      <c r="L26" s="151">
        <f t="shared" si="6"/>
        <v>4.0234375</v>
      </c>
      <c r="M26" s="151">
        <f t="shared" si="6"/>
        <v>4.011119936457506</v>
      </c>
      <c r="N26" s="151">
        <f t="shared" si="6"/>
        <v>4.009111617312073</v>
      </c>
      <c r="O26" s="151">
        <f t="shared" si="6"/>
        <v>4.02745995423341</v>
      </c>
      <c r="P26" s="151">
        <f t="shared" si="6"/>
        <v>4.02745995423341</v>
      </c>
      <c r="Q26" s="151">
        <f t="shared" si="6"/>
        <v>4.02745995423341</v>
      </c>
      <c r="R26" s="151">
        <f t="shared" si="6"/>
        <v>4.036281179138322</v>
      </c>
      <c r="S26" s="151">
        <f t="shared" si="6"/>
        <v>4.0234375</v>
      </c>
      <c r="T26" s="151">
        <f t="shared" si="6"/>
        <v>4.0234375</v>
      </c>
      <c r="U26" s="151">
        <f t="shared" si="6"/>
        <v>4.0234375</v>
      </c>
      <c r="V26" s="151">
        <f t="shared" si="6"/>
        <v>4.022629459947245</v>
      </c>
    </row>
    <row r="27" spans="1:22" ht="12">
      <c r="A27" s="82" t="s">
        <v>150</v>
      </c>
      <c r="B27" s="78" t="s">
        <v>178</v>
      </c>
      <c r="D27" s="120" t="s">
        <v>190</v>
      </c>
      <c r="E27" s="123" t="s">
        <v>191</v>
      </c>
      <c r="F27" s="120" t="s">
        <v>129</v>
      </c>
      <c r="G27" s="151">
        <f aca="true" t="shared" si="7" ref="G27:U27">G22-G23</f>
        <v>2.6051</v>
      </c>
      <c r="H27" s="151">
        <f t="shared" si="7"/>
        <v>2.5047</v>
      </c>
      <c r="I27" s="151">
        <f t="shared" si="7"/>
        <v>2.1947</v>
      </c>
      <c r="J27" s="151">
        <f t="shared" si="7"/>
        <v>2.457</v>
      </c>
      <c r="K27" s="151">
        <f t="shared" si="7"/>
        <v>2.4370000000000003</v>
      </c>
      <c r="L27" s="151">
        <f t="shared" si="7"/>
        <v>2.457</v>
      </c>
      <c r="M27" s="151">
        <f t="shared" si="7"/>
        <v>2.417</v>
      </c>
      <c r="N27" s="151">
        <f t="shared" si="7"/>
        <v>2.1069999999999998</v>
      </c>
      <c r="O27" s="151">
        <f t="shared" si="7"/>
        <v>2.097</v>
      </c>
      <c r="P27" s="151">
        <f t="shared" si="7"/>
        <v>2.097</v>
      </c>
      <c r="Q27" s="151">
        <f t="shared" si="7"/>
        <v>2.097</v>
      </c>
      <c r="R27" s="151">
        <f t="shared" si="7"/>
        <v>2.116</v>
      </c>
      <c r="S27" s="151">
        <f t="shared" si="7"/>
        <v>2.457</v>
      </c>
      <c r="T27" s="151">
        <f t="shared" si="7"/>
        <v>2.457</v>
      </c>
      <c r="U27" s="151">
        <f t="shared" si="7"/>
        <v>2.457</v>
      </c>
      <c r="V27" s="150">
        <f>SUM(J27:U27)/12</f>
        <v>2.304416666666667</v>
      </c>
    </row>
    <row r="28" spans="1:22" ht="12">
      <c r="A28" s="82" t="s">
        <v>192</v>
      </c>
      <c r="B28" s="78" t="s">
        <v>181</v>
      </c>
      <c r="D28" s="120" t="s">
        <v>193</v>
      </c>
      <c r="E28" s="125" t="s">
        <v>181</v>
      </c>
      <c r="F28" s="120" t="s">
        <v>129</v>
      </c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0">
        <f>SUM(J28:U28)/12</f>
        <v>0</v>
      </c>
    </row>
    <row r="29" spans="1:22" ht="22.5">
      <c r="A29" s="82" t="s">
        <v>194</v>
      </c>
      <c r="B29" s="78" t="s">
        <v>184</v>
      </c>
      <c r="D29" s="120" t="s">
        <v>195</v>
      </c>
      <c r="E29" s="125" t="s">
        <v>184</v>
      </c>
      <c r="F29" s="120" t="s">
        <v>129</v>
      </c>
      <c r="G29" s="152">
        <v>2.6751</v>
      </c>
      <c r="H29" s="152">
        <v>2.5047</v>
      </c>
      <c r="I29" s="152">
        <v>2.1947</v>
      </c>
      <c r="J29" s="152">
        <v>2.457</v>
      </c>
      <c r="K29" s="152">
        <v>2.437</v>
      </c>
      <c r="L29" s="152">
        <v>2.457</v>
      </c>
      <c r="M29" s="152">
        <v>2.417</v>
      </c>
      <c r="N29" s="152">
        <v>2.107</v>
      </c>
      <c r="O29" s="152">
        <v>2.097</v>
      </c>
      <c r="P29" s="152">
        <v>2.097</v>
      </c>
      <c r="Q29" s="152">
        <v>2.097</v>
      </c>
      <c r="R29" s="152">
        <v>2.116</v>
      </c>
      <c r="S29" s="152">
        <v>2.457</v>
      </c>
      <c r="T29" s="152">
        <v>2.457</v>
      </c>
      <c r="U29" s="152">
        <v>2.457</v>
      </c>
      <c r="V29" s="150">
        <f>SUM(J29:U29)/12</f>
        <v>2.304416666666667</v>
      </c>
    </row>
    <row r="30" spans="1:22" ht="12">
      <c r="A30" s="82" t="s">
        <v>151</v>
      </c>
      <c r="B30" s="78" t="s">
        <v>196</v>
      </c>
      <c r="D30" s="120" t="s">
        <v>197</v>
      </c>
      <c r="E30" s="121" t="s">
        <v>198</v>
      </c>
      <c r="F30" s="124" t="s">
        <v>129</v>
      </c>
      <c r="G30" s="151">
        <f aca="true" t="shared" si="8" ref="G30:V30">SUM(G31:G32)</f>
        <v>2.623</v>
      </c>
      <c r="H30" s="151">
        <f t="shared" si="8"/>
        <v>2.623</v>
      </c>
      <c r="I30" s="151">
        <f t="shared" si="8"/>
        <v>2.17</v>
      </c>
      <c r="J30" s="151">
        <f t="shared" si="8"/>
        <v>2.4165000000000005</v>
      </c>
      <c r="K30" s="151">
        <f t="shared" si="8"/>
        <v>2.3965000000000005</v>
      </c>
      <c r="L30" s="151">
        <f t="shared" si="8"/>
        <v>2.4165000000000005</v>
      </c>
      <c r="M30" s="151">
        <f t="shared" si="8"/>
        <v>2.376499999999999</v>
      </c>
      <c r="N30" s="151">
        <f t="shared" si="8"/>
        <v>2.0765</v>
      </c>
      <c r="O30" s="151">
        <f t="shared" si="8"/>
        <v>2.0714999999999995</v>
      </c>
      <c r="P30" s="151">
        <f t="shared" si="8"/>
        <v>2.0714999999999995</v>
      </c>
      <c r="Q30" s="151">
        <f t="shared" si="8"/>
        <v>2.0714999999999995</v>
      </c>
      <c r="R30" s="151">
        <f t="shared" si="8"/>
        <v>2.0865000000000005</v>
      </c>
      <c r="S30" s="151">
        <f t="shared" si="8"/>
        <v>2.4165000000000005</v>
      </c>
      <c r="T30" s="151">
        <f t="shared" si="8"/>
        <v>2.4165000000000005</v>
      </c>
      <c r="U30" s="151">
        <f t="shared" si="8"/>
        <v>2.4165000000000005</v>
      </c>
      <c r="V30" s="151">
        <f t="shared" si="8"/>
        <v>2.2694166666666664</v>
      </c>
    </row>
    <row r="31" spans="1:22" ht="12">
      <c r="A31" s="82" t="s">
        <v>199</v>
      </c>
      <c r="B31" s="78" t="s">
        <v>172</v>
      </c>
      <c r="D31" s="120" t="s">
        <v>200</v>
      </c>
      <c r="E31" s="122" t="s">
        <v>172</v>
      </c>
      <c r="F31" s="124" t="s">
        <v>129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0">
        <f>SUM(J31:U31)/12</f>
        <v>0</v>
      </c>
    </row>
    <row r="32" spans="1:22" ht="12">
      <c r="A32" s="82" t="s">
        <v>201</v>
      </c>
      <c r="B32" s="78" t="s">
        <v>202</v>
      </c>
      <c r="D32" s="120" t="s">
        <v>203</v>
      </c>
      <c r="E32" s="122" t="s">
        <v>202</v>
      </c>
      <c r="F32" s="124" t="s">
        <v>129</v>
      </c>
      <c r="G32" s="151">
        <f>Субабоненты!H13</f>
        <v>2.623</v>
      </c>
      <c r="H32" s="151">
        <f>Субабоненты!I13</f>
        <v>2.623</v>
      </c>
      <c r="I32" s="151">
        <f>Субабоненты!J13</f>
        <v>2.17</v>
      </c>
      <c r="J32" s="151">
        <f>Субабоненты!K13</f>
        <v>2.4165000000000005</v>
      </c>
      <c r="K32" s="151">
        <f>Субабоненты!L13</f>
        <v>2.3965000000000005</v>
      </c>
      <c r="L32" s="151">
        <f>Субабоненты!M13</f>
        <v>2.4165000000000005</v>
      </c>
      <c r="M32" s="151">
        <f>Субабоненты!N13</f>
        <v>2.376499999999999</v>
      </c>
      <c r="N32" s="151">
        <f>Субабоненты!O13</f>
        <v>2.0765</v>
      </c>
      <c r="O32" s="151">
        <f>Субабоненты!P13</f>
        <v>2.0714999999999995</v>
      </c>
      <c r="P32" s="151">
        <f>Субабоненты!Q13</f>
        <v>2.0714999999999995</v>
      </c>
      <c r="Q32" s="151">
        <f>Субабоненты!R13</f>
        <v>2.0714999999999995</v>
      </c>
      <c r="R32" s="151">
        <f>Субабоненты!S13</f>
        <v>2.0865000000000005</v>
      </c>
      <c r="S32" s="151">
        <f>Субабоненты!T13</f>
        <v>2.4165000000000005</v>
      </c>
      <c r="T32" s="151">
        <f>Субабоненты!U13</f>
        <v>2.4165000000000005</v>
      </c>
      <c r="U32" s="151">
        <f>Субабоненты!V13</f>
        <v>2.4165000000000005</v>
      </c>
      <c r="V32" s="151">
        <f>Субабоненты!W13</f>
        <v>2.2694166666666664</v>
      </c>
    </row>
    <row r="33" spans="1:22" ht="12">
      <c r="A33" s="82" t="s">
        <v>152</v>
      </c>
      <c r="B33" s="78" t="s">
        <v>204</v>
      </c>
      <c r="D33" s="120" t="s">
        <v>205</v>
      </c>
      <c r="E33" s="121" t="s">
        <v>206</v>
      </c>
      <c r="F33" s="124" t="s">
        <v>207</v>
      </c>
      <c r="G33" s="151">
        <f aca="true" t="shared" si="9" ref="G33:V33">SUM(G34:G35)</f>
        <v>11.994999999999997</v>
      </c>
      <c r="H33" s="151">
        <f t="shared" si="9"/>
        <v>11.994999999999997</v>
      </c>
      <c r="I33" s="151">
        <f t="shared" si="9"/>
        <v>12.394999999999998</v>
      </c>
      <c r="J33" s="151">
        <f t="shared" si="9"/>
        <v>12.399999999999999</v>
      </c>
      <c r="K33" s="151">
        <f t="shared" si="9"/>
        <v>12.399999999999999</v>
      </c>
      <c r="L33" s="151">
        <f t="shared" si="9"/>
        <v>12.399999999999999</v>
      </c>
      <c r="M33" s="151">
        <f t="shared" si="9"/>
        <v>12.399999999999999</v>
      </c>
      <c r="N33" s="151">
        <f t="shared" si="9"/>
        <v>12.399999999999999</v>
      </c>
      <c r="O33" s="151">
        <f t="shared" si="9"/>
        <v>12.399999999999999</v>
      </c>
      <c r="P33" s="151">
        <f t="shared" si="9"/>
        <v>12.399999999999999</v>
      </c>
      <c r="Q33" s="151">
        <f t="shared" si="9"/>
        <v>12.399999999999999</v>
      </c>
      <c r="R33" s="151">
        <f t="shared" si="9"/>
        <v>12.399999999999999</v>
      </c>
      <c r="S33" s="151">
        <f t="shared" si="9"/>
        <v>12.399999999999999</v>
      </c>
      <c r="T33" s="151">
        <f t="shared" si="9"/>
        <v>12.399999999999999</v>
      </c>
      <c r="U33" s="151">
        <f t="shared" si="9"/>
        <v>12.399999999999999</v>
      </c>
      <c r="V33" s="151">
        <f t="shared" si="9"/>
        <v>12.399999999999999</v>
      </c>
    </row>
    <row r="34" spans="1:22" ht="12">
      <c r="A34" s="82" t="s">
        <v>208</v>
      </c>
      <c r="B34" s="78" t="s">
        <v>172</v>
      </c>
      <c r="D34" s="120" t="s">
        <v>209</v>
      </c>
      <c r="E34" s="122" t="s">
        <v>172</v>
      </c>
      <c r="F34" s="124" t="s">
        <v>207</v>
      </c>
      <c r="G34" s="152">
        <v>4.81</v>
      </c>
      <c r="H34" s="152">
        <v>4.81</v>
      </c>
      <c r="I34" s="152">
        <v>4.81</v>
      </c>
      <c r="J34" s="152">
        <v>4.81</v>
      </c>
      <c r="K34" s="152">
        <v>4.81</v>
      </c>
      <c r="L34" s="152">
        <v>4.81</v>
      </c>
      <c r="M34" s="152">
        <v>4.81</v>
      </c>
      <c r="N34" s="152">
        <v>4.81</v>
      </c>
      <c r="O34" s="152">
        <v>4.81</v>
      </c>
      <c r="P34" s="152">
        <v>4.81</v>
      </c>
      <c r="Q34" s="152">
        <v>4.81</v>
      </c>
      <c r="R34" s="152">
        <v>4.81</v>
      </c>
      <c r="S34" s="152">
        <v>4.81</v>
      </c>
      <c r="T34" s="152">
        <v>4.81</v>
      </c>
      <c r="U34" s="152">
        <v>4.81</v>
      </c>
      <c r="V34" s="150">
        <f>MAX(J34:U34)</f>
        <v>4.81</v>
      </c>
    </row>
    <row r="35" spans="1:22" ht="12">
      <c r="A35" s="82" t="s">
        <v>210</v>
      </c>
      <c r="B35" s="78" t="s">
        <v>202</v>
      </c>
      <c r="D35" s="120" t="s">
        <v>211</v>
      </c>
      <c r="E35" s="122" t="s">
        <v>202</v>
      </c>
      <c r="F35" s="124" t="s">
        <v>207</v>
      </c>
      <c r="G35" s="151">
        <f>Субабоненты!H14</f>
        <v>7.184999999999998</v>
      </c>
      <c r="H35" s="151">
        <f>Субабоненты!I14</f>
        <v>7.184999999999998</v>
      </c>
      <c r="I35" s="151">
        <f>Субабоненты!J14</f>
        <v>7.584999999999998</v>
      </c>
      <c r="J35" s="151">
        <f>Субабоненты!K14</f>
        <v>7.589999999999998</v>
      </c>
      <c r="K35" s="151">
        <f>Субабоненты!L14</f>
        <v>7.589999999999998</v>
      </c>
      <c r="L35" s="151">
        <f>Субабоненты!M14</f>
        <v>7.589999999999998</v>
      </c>
      <c r="M35" s="151">
        <f>Субабоненты!N14</f>
        <v>7.589999999999998</v>
      </c>
      <c r="N35" s="151">
        <f>Субабоненты!O14</f>
        <v>7.589999999999998</v>
      </c>
      <c r="O35" s="151">
        <f>Субабоненты!P14</f>
        <v>7.589999999999998</v>
      </c>
      <c r="P35" s="151">
        <f>Субабоненты!Q14</f>
        <v>7.589999999999998</v>
      </c>
      <c r="Q35" s="151">
        <f>Субабоненты!R14</f>
        <v>7.589999999999998</v>
      </c>
      <c r="R35" s="151">
        <f>Субабоненты!S14</f>
        <v>7.589999999999998</v>
      </c>
      <c r="S35" s="151">
        <f>Субабоненты!T14</f>
        <v>7.589999999999998</v>
      </c>
      <c r="T35" s="151">
        <f>Субабоненты!U14</f>
        <v>7.589999999999998</v>
      </c>
      <c r="U35" s="151">
        <f>Субабоненты!V14</f>
        <v>7.589999999999998</v>
      </c>
      <c r="V35" s="151">
        <f>Субабоненты!W14</f>
        <v>7.589999999999998</v>
      </c>
    </row>
    <row r="36" spans="1:5" ht="12">
      <c r="A36" s="82"/>
      <c r="B36" s="78"/>
      <c r="E36" s="96"/>
    </row>
    <row r="37" spans="1:2" ht="12">
      <c r="A37" s="82"/>
      <c r="B37" s="78"/>
    </row>
    <row r="38" spans="1:2" ht="12">
      <c r="A38" s="82"/>
      <c r="B38" s="78"/>
    </row>
    <row r="39" spans="1:16" ht="20.25" customHeight="1">
      <c r="A39" s="82"/>
      <c r="B39" s="78"/>
      <c r="D39" s="255" t="s">
        <v>130</v>
      </c>
      <c r="E39" s="255"/>
      <c r="F39" s="255"/>
      <c r="G39" s="255"/>
      <c r="H39" s="97"/>
      <c r="I39" s="97"/>
      <c r="J39" s="97"/>
      <c r="M39" s="252"/>
      <c r="N39" s="252"/>
      <c r="O39" s="252"/>
      <c r="P39" s="252"/>
    </row>
    <row r="40" spans="1:10" ht="12">
      <c r="A40" s="82"/>
      <c r="B40" s="78"/>
      <c r="E40" s="98"/>
      <c r="F40" s="99"/>
      <c r="G40" s="100"/>
      <c r="H40" s="100"/>
      <c r="I40" s="100"/>
      <c r="J40" s="100"/>
    </row>
    <row r="41" spans="1:16" ht="19.5" customHeight="1">
      <c r="A41" s="82"/>
      <c r="B41" s="78"/>
      <c r="D41" s="255" t="s">
        <v>131</v>
      </c>
      <c r="E41" s="255"/>
      <c r="F41" s="255"/>
      <c r="G41" s="255"/>
      <c r="H41" s="255"/>
      <c r="I41" s="255"/>
      <c r="J41" s="255"/>
      <c r="K41" s="255"/>
      <c r="M41" s="252"/>
      <c r="N41" s="252"/>
      <c r="O41" s="252"/>
      <c r="P41" s="252"/>
    </row>
    <row r="42" spans="4:10" ht="12">
      <c r="D42" s="254"/>
      <c r="E42" s="254"/>
      <c r="F42" s="254"/>
      <c r="G42" s="254"/>
      <c r="H42" s="102"/>
      <c r="I42" s="102"/>
      <c r="J42" s="102"/>
    </row>
    <row r="43" ht="12">
      <c r="E43" s="103"/>
    </row>
  </sheetData>
  <sheetProtection password="FA9C" sheet="1" objects="1" scenarios="1" formatColumns="0" formatRows="0"/>
  <mergeCells count="6">
    <mergeCell ref="M41:P41"/>
    <mergeCell ref="M39:P39"/>
    <mergeCell ref="D8:J8"/>
    <mergeCell ref="D42:G42"/>
    <mergeCell ref="D41:K41"/>
    <mergeCell ref="D39:G39"/>
  </mergeCells>
  <dataValidations count="1">
    <dataValidation type="decimal" allowBlank="1" showInputMessage="1" showErrorMessage="1" sqref="G13:V35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2">
    <tabColor indexed="30"/>
  </sheetPr>
  <dimension ref="A1:K43"/>
  <sheetViews>
    <sheetView showGridLines="0" zoomScaleSheetLayoutView="55" zoomScalePageLayoutView="0" workbookViewId="0" topLeftCell="C7">
      <pane xSplit="4" ySplit="5" topLeftCell="G12" activePane="bottomRight" state="frozen"/>
      <selection pane="topLeft" activeCell="C7" sqref="C7"/>
      <selection pane="topRight" activeCell="G7" sqref="G7"/>
      <selection pane="bottomLeft" activeCell="C12" sqref="C12"/>
      <selection pane="bottomRight" activeCell="A1" sqref="A1"/>
    </sheetView>
  </sheetViews>
  <sheetFormatPr defaultColWidth="14.140625" defaultRowHeight="11.25"/>
  <cols>
    <col min="1" max="1" width="14.140625" style="101" hidden="1" customWidth="1"/>
    <col min="2" max="2" width="14.140625" style="60" hidden="1" customWidth="1"/>
    <col min="3" max="3" width="3.7109375" style="79" customWidth="1"/>
    <col min="4" max="4" width="7.140625" style="80" customWidth="1"/>
    <col min="5" max="5" width="41.8515625" style="81" customWidth="1"/>
    <col min="6" max="6" width="9.8515625" style="81" customWidth="1"/>
    <col min="7" max="10" width="10.7109375" style="81" customWidth="1"/>
    <col min="11" max="11" width="14.140625" style="81" customWidth="1"/>
    <col min="12" max="16384" width="14.140625" style="61" customWidth="1"/>
  </cols>
  <sheetData>
    <row r="1" spans="1:11" s="70" customFormat="1" ht="12" hidden="1">
      <c r="A1" s="63"/>
      <c r="B1" s="64">
        <v>0</v>
      </c>
      <c r="C1" s="65">
        <v>0</v>
      </c>
      <c r="D1" s="65">
        <v>0</v>
      </c>
      <c r="E1" s="66">
        <f>god</f>
        <v>2015</v>
      </c>
      <c r="F1" s="67"/>
      <c r="G1" s="68" t="s">
        <v>5</v>
      </c>
      <c r="H1" s="69" t="s">
        <v>5</v>
      </c>
      <c r="I1" s="69" t="s">
        <v>5</v>
      </c>
      <c r="J1" s="69" t="s">
        <v>128</v>
      </c>
      <c r="K1" s="67"/>
    </row>
    <row r="2" spans="1:10" s="72" customFormat="1" ht="11.25" hidden="1">
      <c r="A2" s="71"/>
      <c r="D2" s="73"/>
      <c r="G2" s="74">
        <f>$E$1-2</f>
        <v>2013</v>
      </c>
      <c r="H2" s="74">
        <f>$E$1-2</f>
        <v>2013</v>
      </c>
      <c r="I2" s="74">
        <f>$E$1-1</f>
        <v>2014</v>
      </c>
      <c r="J2" s="74">
        <f>$E$1</f>
        <v>2015</v>
      </c>
    </row>
    <row r="3" spans="1:10" s="69" customFormat="1" ht="11.25" hidden="1">
      <c r="A3" s="75"/>
      <c r="D3" s="76"/>
      <c r="G3" s="69" t="s">
        <v>162</v>
      </c>
      <c r="H3" s="69" t="s">
        <v>163</v>
      </c>
      <c r="I3" s="69" t="s">
        <v>162</v>
      </c>
      <c r="J3" s="69" t="s">
        <v>162</v>
      </c>
    </row>
    <row r="4" spans="1:4" s="81" customFormat="1" ht="11.25" hidden="1">
      <c r="A4" s="77"/>
      <c r="B4" s="78"/>
      <c r="C4" s="79"/>
      <c r="D4" s="80"/>
    </row>
    <row r="5" spans="1:4" s="81" customFormat="1" ht="11.25" hidden="1">
      <c r="A5" s="77"/>
      <c r="B5" s="78"/>
      <c r="C5" s="79"/>
      <c r="D5" s="80"/>
    </row>
    <row r="6" spans="1:4" s="81" customFormat="1" ht="11.25" hidden="1">
      <c r="A6" s="82"/>
      <c r="B6" s="78"/>
      <c r="C6" s="79"/>
      <c r="D6" s="80"/>
    </row>
    <row r="7" spans="1:4" s="87" customFormat="1" ht="11.25">
      <c r="A7" s="83"/>
      <c r="B7" s="84"/>
      <c r="C7" s="85"/>
      <c r="D7" s="86"/>
    </row>
    <row r="8" spans="1:11" s="81" customFormat="1" ht="29.25" customHeight="1">
      <c r="A8" s="82"/>
      <c r="B8" s="78"/>
      <c r="C8" s="89"/>
      <c r="D8" s="253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ООО "ПромЭнерго" г.Судогда по технологическому расходу электроэнергии (мощности) - потерям в электрических сетях на 2015 год в регионе: Владимирская область (поквартально)</v>
      </c>
      <c r="E8" s="253"/>
      <c r="F8" s="253"/>
      <c r="G8" s="253"/>
      <c r="H8" s="253"/>
      <c r="I8" s="253"/>
      <c r="J8" s="253"/>
      <c r="K8" s="90"/>
    </row>
    <row r="9" spans="1:10" s="95" customFormat="1" ht="11.25">
      <c r="A9" s="91"/>
      <c r="B9" s="92"/>
      <c r="C9" s="93"/>
      <c r="D9" s="94"/>
      <c r="E9" s="94"/>
      <c r="F9" s="94"/>
      <c r="G9" s="94"/>
      <c r="H9" s="94"/>
      <c r="I9" s="94"/>
      <c r="J9" s="94"/>
    </row>
    <row r="10" spans="1:10" s="81" customFormat="1" ht="52.5" customHeight="1">
      <c r="A10" s="82"/>
      <c r="B10" s="78"/>
      <c r="C10" s="79"/>
      <c r="D10" s="202" t="s">
        <v>8</v>
      </c>
      <c r="E10" s="202" t="s">
        <v>165</v>
      </c>
      <c r="F10" s="203" t="s">
        <v>166</v>
      </c>
      <c r="G10" s="204" t="str">
        <f>"I квартал "&amp;god</f>
        <v>I квартал 2015</v>
      </c>
      <c r="H10" s="204" t="str">
        <f>"II квартал "&amp;god</f>
        <v>II квартал 2015</v>
      </c>
      <c r="I10" s="204" t="str">
        <f>"III квартал "&amp;god</f>
        <v>III квартал 2015</v>
      </c>
      <c r="J10" s="204" t="str">
        <f>"IV квартал "&amp;god</f>
        <v>IV квартал 2015</v>
      </c>
    </row>
    <row r="11" spans="1:10" s="81" customFormat="1" ht="11.25">
      <c r="A11" s="82"/>
      <c r="B11" s="78"/>
      <c r="C11" s="79"/>
      <c r="D11" s="205">
        <v>1</v>
      </c>
      <c r="E11" s="205">
        <v>2</v>
      </c>
      <c r="F11" s="205">
        <v>3</v>
      </c>
      <c r="G11" s="205">
        <v>4</v>
      </c>
      <c r="H11" s="205">
        <v>5</v>
      </c>
      <c r="I11" s="205">
        <v>6</v>
      </c>
      <c r="J11" s="205">
        <v>7</v>
      </c>
    </row>
    <row r="12" spans="1:10" s="81" customFormat="1" ht="11.25">
      <c r="A12" s="82"/>
      <c r="B12" s="78"/>
      <c r="C12" s="79"/>
      <c r="D12" s="117"/>
      <c r="E12" s="117" t="s">
        <v>153</v>
      </c>
      <c r="F12" s="118"/>
      <c r="G12" s="119"/>
      <c r="H12" s="119"/>
      <c r="I12" s="119"/>
      <c r="J12" s="119"/>
    </row>
    <row r="13" spans="1:10" s="81" customFormat="1" ht="11.25">
      <c r="A13" s="82" t="s">
        <v>143</v>
      </c>
      <c r="B13" s="78" t="s">
        <v>167</v>
      </c>
      <c r="C13" s="79"/>
      <c r="D13" s="120">
        <v>1</v>
      </c>
      <c r="E13" s="121" t="s">
        <v>168</v>
      </c>
      <c r="F13" s="120" t="s">
        <v>114</v>
      </c>
      <c r="G13" s="150">
        <f>SUM('Форма 3.1'!J13:L13)</f>
        <v>2.6851000000000003</v>
      </c>
      <c r="H13" s="150">
        <f>SUM('Форма 3.1'!M13:O13)</f>
        <v>2.3771</v>
      </c>
      <c r="I13" s="150">
        <f>SUM('Форма 3.1'!P13:R13)</f>
        <v>1.9797000000000002</v>
      </c>
      <c r="J13" s="150">
        <f>SUM('Форма 3.1'!S13:U13)</f>
        <v>2.9726999999999997</v>
      </c>
    </row>
    <row r="14" spans="1:10" s="81" customFormat="1" ht="22.5">
      <c r="A14" s="82" t="s">
        <v>144</v>
      </c>
      <c r="B14" s="78" t="s">
        <v>169</v>
      </c>
      <c r="C14" s="79"/>
      <c r="D14" s="120">
        <v>2</v>
      </c>
      <c r="E14" s="121" t="s">
        <v>170</v>
      </c>
      <c r="F14" s="120" t="s">
        <v>114</v>
      </c>
      <c r="G14" s="150">
        <f>SUM('Форма 3.1'!J14:L14)</f>
        <v>0.10823100000000001</v>
      </c>
      <c r="H14" s="150">
        <f>SUM('Форма 3.1'!M14:O14)</f>
        <v>0.095815</v>
      </c>
      <c r="I14" s="150">
        <f>SUM('Форма 3.1'!P14:R14)</f>
        <v>0.079797</v>
      </c>
      <c r="J14" s="150">
        <f>SUM('Форма 3.1'!S14:U14)</f>
        <v>0.11982300000000001</v>
      </c>
    </row>
    <row r="15" spans="1:10" s="81" customFormat="1" ht="11.25">
      <c r="A15" s="82" t="s">
        <v>171</v>
      </c>
      <c r="B15" s="78" t="s">
        <v>172</v>
      </c>
      <c r="C15" s="79"/>
      <c r="D15" s="120" t="s">
        <v>154</v>
      </c>
      <c r="E15" s="122" t="s">
        <v>172</v>
      </c>
      <c r="F15" s="120" t="s">
        <v>114</v>
      </c>
      <c r="G15" s="150">
        <f>SUM('Форма 3.1'!J15:L15)</f>
        <v>0</v>
      </c>
      <c r="H15" s="150">
        <f>SUM('Форма 3.1'!M15:O15)</f>
        <v>0</v>
      </c>
      <c r="I15" s="150">
        <f>SUM('Форма 3.1'!P15:R15)</f>
        <v>0</v>
      </c>
      <c r="J15" s="150">
        <f>SUM('Форма 3.1'!S15:U15)</f>
        <v>0</v>
      </c>
    </row>
    <row r="16" spans="1:10" ht="22.5">
      <c r="A16" s="82" t="s">
        <v>173</v>
      </c>
      <c r="B16" s="78" t="s">
        <v>174</v>
      </c>
      <c r="D16" s="120" t="s">
        <v>155</v>
      </c>
      <c r="E16" s="122" t="s">
        <v>174</v>
      </c>
      <c r="F16" s="120" t="s">
        <v>114</v>
      </c>
      <c r="G16" s="150">
        <f>SUM('Форма 3.1'!J16:L16)</f>
        <v>0.10823100000000001</v>
      </c>
      <c r="H16" s="150">
        <f>SUM('Форма 3.1'!M16:O16)</f>
        <v>0.095815</v>
      </c>
      <c r="I16" s="150">
        <f>SUM('Форма 3.1'!P16:R16)</f>
        <v>0.079797</v>
      </c>
      <c r="J16" s="150">
        <f>SUM('Форма 3.1'!S16:U16)</f>
        <v>0.11982300000000001</v>
      </c>
    </row>
    <row r="17" spans="1:10" ht="12">
      <c r="A17" s="82" t="s">
        <v>145</v>
      </c>
      <c r="B17" s="78" t="s">
        <v>175</v>
      </c>
      <c r="D17" s="120">
        <v>3</v>
      </c>
      <c r="E17" s="123" t="s">
        <v>176</v>
      </c>
      <c r="F17" s="124" t="s">
        <v>177</v>
      </c>
      <c r="G17" s="151">
        <f>IF(G13=0,0,G14/G13*100)</f>
        <v>4.0307995977803435</v>
      </c>
      <c r="H17" s="151">
        <f>IF(H13=0,0,H14/H13*100)</f>
        <v>4.030751756341761</v>
      </c>
      <c r="I17" s="151">
        <f>IF(I13=0,0,I14/I13*100)</f>
        <v>4.030762236702531</v>
      </c>
      <c r="J17" s="151">
        <f>IF(J13=0,0,J14/J13*100)</f>
        <v>4.0307800988999904</v>
      </c>
    </row>
    <row r="18" spans="1:10" ht="12">
      <c r="A18" s="82" t="s">
        <v>146</v>
      </c>
      <c r="B18" s="78" t="s">
        <v>178</v>
      </c>
      <c r="D18" s="120">
        <v>4</v>
      </c>
      <c r="E18" s="123" t="s">
        <v>179</v>
      </c>
      <c r="F18" s="120" t="s">
        <v>114</v>
      </c>
      <c r="G18" s="150">
        <f>SUM('Форма 3.1'!J18:L18)</f>
        <v>2.576869</v>
      </c>
      <c r="H18" s="150">
        <f>SUM('Форма 3.1'!M18:O18)</f>
        <v>2.281285</v>
      </c>
      <c r="I18" s="150">
        <f>SUM('Форма 3.1'!P18:R18)</f>
        <v>1.8999030000000001</v>
      </c>
      <c r="J18" s="150">
        <f>SUM('Форма 3.1'!S18:U18)</f>
        <v>2.852877</v>
      </c>
    </row>
    <row r="19" spans="1:10" ht="12">
      <c r="A19" s="82" t="s">
        <v>180</v>
      </c>
      <c r="B19" s="78" t="s">
        <v>181</v>
      </c>
      <c r="D19" s="120" t="s">
        <v>182</v>
      </c>
      <c r="E19" s="125" t="s">
        <v>181</v>
      </c>
      <c r="F19" s="120" t="s">
        <v>114</v>
      </c>
      <c r="G19" s="150">
        <f>SUM('Форма 3.1'!J19:L19)</f>
        <v>0</v>
      </c>
      <c r="H19" s="150">
        <f>SUM('Форма 3.1'!M19:O19)</f>
        <v>0</v>
      </c>
      <c r="I19" s="150">
        <f>SUM('Форма 3.1'!P19:R19)</f>
        <v>0</v>
      </c>
      <c r="J19" s="150">
        <f>SUM('Форма 3.1'!S19:U19)</f>
        <v>0</v>
      </c>
    </row>
    <row r="20" spans="1:10" ht="22.5">
      <c r="A20" s="82" t="s">
        <v>183</v>
      </c>
      <c r="B20" s="78" t="s">
        <v>184</v>
      </c>
      <c r="D20" s="120" t="s">
        <v>185</v>
      </c>
      <c r="E20" s="125" t="s">
        <v>184</v>
      </c>
      <c r="F20" s="120" t="s">
        <v>114</v>
      </c>
      <c r="G20" s="150">
        <f>SUM('Форма 3.1'!J20:L20)</f>
        <v>2.5769</v>
      </c>
      <c r="H20" s="150">
        <f>SUM('Форма 3.1'!M20:O20)</f>
        <v>2.2813</v>
      </c>
      <c r="I20" s="150">
        <f>SUM('Форма 3.1'!P20:R20)</f>
        <v>1.8999</v>
      </c>
      <c r="J20" s="150">
        <f>SUM('Форма 3.1'!S20:U20)</f>
        <v>2.8529</v>
      </c>
    </row>
    <row r="21" spans="1:10" ht="12">
      <c r="A21" s="82"/>
      <c r="B21" s="78"/>
      <c r="D21" s="117"/>
      <c r="E21" s="117" t="s">
        <v>156</v>
      </c>
      <c r="F21" s="126"/>
      <c r="G21" s="153"/>
      <c r="H21" s="153"/>
      <c r="I21" s="153"/>
      <c r="J21" s="153"/>
    </row>
    <row r="22" spans="1:10" ht="12">
      <c r="A22" s="82" t="s">
        <v>147</v>
      </c>
      <c r="B22" s="78" t="s">
        <v>167</v>
      </c>
      <c r="D22" s="120" t="s">
        <v>111</v>
      </c>
      <c r="E22" s="121" t="s">
        <v>168</v>
      </c>
      <c r="F22" s="120" t="s">
        <v>129</v>
      </c>
      <c r="G22" s="150">
        <f>SUM('Форма 3.1'!J22:L22)/3</f>
        <v>2.5530000000000004</v>
      </c>
      <c r="H22" s="150">
        <f>SUM('Форма 3.1'!M22:O22)/3</f>
        <v>2.2993333333333332</v>
      </c>
      <c r="I22" s="150">
        <f>SUM('Форма 3.1'!P22:R22)/3</f>
        <v>2.191666666666667</v>
      </c>
      <c r="J22" s="150">
        <f>SUM('Форма 3.1'!S22:U22)/3</f>
        <v>2.56</v>
      </c>
    </row>
    <row r="23" spans="1:10" ht="22.5">
      <c r="A23" s="82" t="s">
        <v>148</v>
      </c>
      <c r="B23" s="78" t="s">
        <v>169</v>
      </c>
      <c r="D23" s="120" t="s">
        <v>112</v>
      </c>
      <c r="E23" s="121" t="s">
        <v>170</v>
      </c>
      <c r="F23" s="120" t="s">
        <v>129</v>
      </c>
      <c r="G23" s="150">
        <f>SUM('Форма 3.1'!J23:L23)/3</f>
        <v>0.10266666666666667</v>
      </c>
      <c r="H23" s="150">
        <f>SUM('Форма 3.1'!M23:O23)/3</f>
        <v>0.09233333333333334</v>
      </c>
      <c r="I23" s="150">
        <f>SUM('Форма 3.1'!P23:R23)/3</f>
        <v>0.08833333333333333</v>
      </c>
      <c r="J23" s="150">
        <f>SUM('Форма 3.1'!S23:U23)/3</f>
        <v>0.103</v>
      </c>
    </row>
    <row r="24" spans="1:10" ht="12">
      <c r="A24" s="82" t="s">
        <v>186</v>
      </c>
      <c r="B24" s="78" t="s">
        <v>172</v>
      </c>
      <c r="D24" s="120" t="s">
        <v>187</v>
      </c>
      <c r="E24" s="122" t="s">
        <v>172</v>
      </c>
      <c r="F24" s="120" t="s">
        <v>129</v>
      </c>
      <c r="G24" s="150">
        <f>SUM('Форма 3.1'!J24:L24)/3</f>
        <v>0</v>
      </c>
      <c r="H24" s="150">
        <f>SUM('Форма 3.1'!M24:O24)/3</f>
        <v>0</v>
      </c>
      <c r="I24" s="150">
        <f>SUM('Форма 3.1'!P24:R24)/3</f>
        <v>0</v>
      </c>
      <c r="J24" s="150">
        <f>SUM('Форма 3.1'!S24:U24)/3</f>
        <v>0</v>
      </c>
    </row>
    <row r="25" spans="1:10" ht="22.5">
      <c r="A25" s="82" t="s">
        <v>188</v>
      </c>
      <c r="B25" s="78" t="s">
        <v>174</v>
      </c>
      <c r="D25" s="120" t="s">
        <v>189</v>
      </c>
      <c r="E25" s="122" t="s">
        <v>174</v>
      </c>
      <c r="F25" s="120" t="s">
        <v>129</v>
      </c>
      <c r="G25" s="150">
        <f>SUM('Форма 3.1'!J25:L25)/3</f>
        <v>0.10266666666666667</v>
      </c>
      <c r="H25" s="150">
        <f>SUM('Форма 3.1'!M25:O25)/3</f>
        <v>0.09233333333333334</v>
      </c>
      <c r="I25" s="150">
        <f>SUM('Форма 3.1'!P25:R25)/3</f>
        <v>0.08833333333333333</v>
      </c>
      <c r="J25" s="150">
        <f>SUM('Форма 3.1'!S25:U25)/3</f>
        <v>0.103</v>
      </c>
    </row>
    <row r="26" spans="1:10" ht="12">
      <c r="A26" s="82" t="s">
        <v>149</v>
      </c>
      <c r="B26" s="78" t="s">
        <v>175</v>
      </c>
      <c r="D26" s="120" t="s">
        <v>113</v>
      </c>
      <c r="E26" s="123" t="s">
        <v>176</v>
      </c>
      <c r="F26" s="124" t="s">
        <v>177</v>
      </c>
      <c r="G26" s="151">
        <f>IF(G22=0,0,G23/G22*100)</f>
        <v>4.021412717064891</v>
      </c>
      <c r="H26" s="151">
        <f>IF(H22=0,0,H23/H22*100)</f>
        <v>4.015656712090461</v>
      </c>
      <c r="I26" s="151">
        <f>IF(I22=0,0,I23/I22*100)</f>
        <v>4.030418250950571</v>
      </c>
      <c r="J26" s="151">
        <f>IF(J22=0,0,J23/J22*100)</f>
        <v>4.0234375</v>
      </c>
    </row>
    <row r="27" spans="1:10" ht="12">
      <c r="A27" s="82" t="s">
        <v>150</v>
      </c>
      <c r="B27" s="78" t="s">
        <v>178</v>
      </c>
      <c r="D27" s="120" t="s">
        <v>190</v>
      </c>
      <c r="E27" s="123" t="s">
        <v>191</v>
      </c>
      <c r="F27" s="120" t="s">
        <v>129</v>
      </c>
      <c r="G27" s="150">
        <f>SUM('Форма 3.1'!J27:L27)/3</f>
        <v>2.4503333333333335</v>
      </c>
      <c r="H27" s="150">
        <f>SUM('Форма 3.1'!M27:O27)/3</f>
        <v>2.2069999999999994</v>
      </c>
      <c r="I27" s="150">
        <f>SUM('Форма 3.1'!P27:R27)/3</f>
        <v>2.1033333333333335</v>
      </c>
      <c r="J27" s="150">
        <f>SUM('Форма 3.1'!S27:U27)/3</f>
        <v>2.457</v>
      </c>
    </row>
    <row r="28" spans="1:10" ht="12">
      <c r="A28" s="82" t="s">
        <v>192</v>
      </c>
      <c r="B28" s="78" t="s">
        <v>181</v>
      </c>
      <c r="D28" s="120" t="s">
        <v>193</v>
      </c>
      <c r="E28" s="125" t="s">
        <v>181</v>
      </c>
      <c r="F28" s="120" t="s">
        <v>129</v>
      </c>
      <c r="G28" s="150">
        <f>SUM('Форма 3.1'!J28:L28)/3</f>
        <v>0</v>
      </c>
      <c r="H28" s="150">
        <f>SUM('Форма 3.1'!M28:O28)/3</f>
        <v>0</v>
      </c>
      <c r="I28" s="150">
        <f>SUM('Форма 3.1'!P28:R28)/3</f>
        <v>0</v>
      </c>
      <c r="J28" s="150">
        <f>SUM('Форма 3.1'!S28:U28)/3</f>
        <v>0</v>
      </c>
    </row>
    <row r="29" spans="1:10" ht="22.5">
      <c r="A29" s="82" t="s">
        <v>194</v>
      </c>
      <c r="B29" s="78" t="s">
        <v>184</v>
      </c>
      <c r="D29" s="120" t="s">
        <v>195</v>
      </c>
      <c r="E29" s="125" t="s">
        <v>184</v>
      </c>
      <c r="F29" s="120" t="s">
        <v>129</v>
      </c>
      <c r="G29" s="150">
        <f>SUM('Форма 3.1'!J29:L29)/3</f>
        <v>2.4503333333333335</v>
      </c>
      <c r="H29" s="150">
        <f>SUM('Форма 3.1'!M29:O29)/3</f>
        <v>2.2070000000000003</v>
      </c>
      <c r="I29" s="150">
        <f>SUM('Форма 3.1'!P29:R29)/3</f>
        <v>2.1033333333333335</v>
      </c>
      <c r="J29" s="150">
        <f>SUM('Форма 3.1'!S29:U29)/3</f>
        <v>2.457</v>
      </c>
    </row>
    <row r="30" spans="1:10" ht="12">
      <c r="A30" s="82" t="s">
        <v>151</v>
      </c>
      <c r="B30" s="78" t="s">
        <v>196</v>
      </c>
      <c r="D30" s="120" t="s">
        <v>197</v>
      </c>
      <c r="E30" s="121" t="s">
        <v>198</v>
      </c>
      <c r="F30" s="124" t="s">
        <v>129</v>
      </c>
      <c r="G30" s="150">
        <f>SUM('Форма 3.1'!J30:L30)/3</f>
        <v>2.4098333333333337</v>
      </c>
      <c r="H30" s="150">
        <f>SUM('Форма 3.1'!M30:O30)/3</f>
        <v>2.174833333333333</v>
      </c>
      <c r="I30" s="150">
        <f>SUM('Форма 3.1'!P30:R30)/3</f>
        <v>2.0765</v>
      </c>
      <c r="J30" s="150">
        <f>SUM('Форма 3.1'!S30:U30)/3</f>
        <v>2.4165000000000005</v>
      </c>
    </row>
    <row r="31" spans="1:10" ht="12">
      <c r="A31" s="82" t="s">
        <v>199</v>
      </c>
      <c r="B31" s="78" t="s">
        <v>172</v>
      </c>
      <c r="D31" s="120" t="s">
        <v>200</v>
      </c>
      <c r="E31" s="122" t="s">
        <v>172</v>
      </c>
      <c r="F31" s="124" t="s">
        <v>129</v>
      </c>
      <c r="G31" s="150">
        <f>SUM('Форма 3.1'!J31:L31)/3</f>
        <v>0</v>
      </c>
      <c r="H31" s="150">
        <f>SUM('Форма 3.1'!M31:O31)/3</f>
        <v>0</v>
      </c>
      <c r="I31" s="150">
        <f>SUM('Форма 3.1'!P31:R31)/3</f>
        <v>0</v>
      </c>
      <c r="J31" s="150">
        <f>SUM('Форма 3.1'!S31:U31)/3</f>
        <v>0</v>
      </c>
    </row>
    <row r="32" spans="1:10" ht="12">
      <c r="A32" s="82" t="s">
        <v>201</v>
      </c>
      <c r="B32" s="78" t="s">
        <v>202</v>
      </c>
      <c r="D32" s="120" t="s">
        <v>203</v>
      </c>
      <c r="E32" s="122" t="s">
        <v>202</v>
      </c>
      <c r="F32" s="124" t="s">
        <v>129</v>
      </c>
      <c r="G32" s="150">
        <f>SUM('Форма 3.1'!J32:L32)/3</f>
        <v>2.4098333333333337</v>
      </c>
      <c r="H32" s="150">
        <f>SUM('Форма 3.1'!M32:O32)/3</f>
        <v>2.174833333333333</v>
      </c>
      <c r="I32" s="150">
        <f>SUM('Форма 3.1'!P32:R32)/3</f>
        <v>2.0765</v>
      </c>
      <c r="J32" s="150">
        <f>SUM('Форма 3.1'!S32:U32)/3</f>
        <v>2.4165000000000005</v>
      </c>
    </row>
    <row r="33" spans="1:10" ht="12">
      <c r="A33" s="82" t="s">
        <v>152</v>
      </c>
      <c r="B33" s="78" t="s">
        <v>204</v>
      </c>
      <c r="D33" s="120" t="s">
        <v>205</v>
      </c>
      <c r="E33" s="121" t="s">
        <v>206</v>
      </c>
      <c r="F33" s="124" t="s">
        <v>207</v>
      </c>
      <c r="G33" s="151">
        <f>SUM(G34:G35)</f>
        <v>12.399999999999999</v>
      </c>
      <c r="H33" s="151">
        <f>SUM(H34:H35)</f>
        <v>12.399999999999999</v>
      </c>
      <c r="I33" s="151">
        <f>SUM(I34:I35)</f>
        <v>12.399999999999999</v>
      </c>
      <c r="J33" s="151">
        <f>SUM(J34:J35)</f>
        <v>12.399999999999999</v>
      </c>
    </row>
    <row r="34" spans="1:10" ht="12">
      <c r="A34" s="82" t="s">
        <v>208</v>
      </c>
      <c r="B34" s="78" t="s">
        <v>172</v>
      </c>
      <c r="D34" s="120" t="s">
        <v>209</v>
      </c>
      <c r="E34" s="122" t="s">
        <v>172</v>
      </c>
      <c r="F34" s="124" t="s">
        <v>207</v>
      </c>
      <c r="G34" s="150">
        <f>MAX('Форма 3.1'!J34:L34)</f>
        <v>4.81</v>
      </c>
      <c r="H34" s="150">
        <f>MAX('Форма 3.1'!M34:O34)</f>
        <v>4.81</v>
      </c>
      <c r="I34" s="150">
        <f>MAX('Форма 3.1'!P34:R34)</f>
        <v>4.81</v>
      </c>
      <c r="J34" s="150">
        <f>MAX('Форма 3.1'!S34:U34)</f>
        <v>4.81</v>
      </c>
    </row>
    <row r="35" spans="1:10" ht="12">
      <c r="A35" s="82" t="s">
        <v>210</v>
      </c>
      <c r="B35" s="78" t="s">
        <v>202</v>
      </c>
      <c r="D35" s="120" t="s">
        <v>211</v>
      </c>
      <c r="E35" s="122" t="s">
        <v>202</v>
      </c>
      <c r="F35" s="124" t="s">
        <v>207</v>
      </c>
      <c r="G35" s="150">
        <f>MAX('Форма 3.1'!J35:L35)</f>
        <v>7.589999999999998</v>
      </c>
      <c r="H35" s="150">
        <f>MAX('Форма 3.1'!M35:O35)</f>
        <v>7.589999999999998</v>
      </c>
      <c r="I35" s="150">
        <f>MAX('Форма 3.1'!P35:R35)</f>
        <v>7.589999999999998</v>
      </c>
      <c r="J35" s="150">
        <f>MAX('Форма 3.1'!S35:U35)</f>
        <v>7.589999999999998</v>
      </c>
    </row>
    <row r="36" spans="1:5" ht="12">
      <c r="A36" s="82"/>
      <c r="B36" s="78"/>
      <c r="E36" s="96"/>
    </row>
    <row r="37" spans="1:2" ht="12">
      <c r="A37" s="82"/>
      <c r="B37" s="78"/>
    </row>
    <row r="38" spans="1:2" ht="12">
      <c r="A38" s="82"/>
      <c r="B38" s="78"/>
    </row>
    <row r="39" spans="1:10" ht="20.25" customHeight="1">
      <c r="A39" s="82"/>
      <c r="B39" s="78"/>
      <c r="D39" s="255" t="s">
        <v>130</v>
      </c>
      <c r="E39" s="255"/>
      <c r="F39" s="256"/>
      <c r="G39" s="252"/>
      <c r="H39" s="252"/>
      <c r="I39" s="252"/>
      <c r="J39" s="252"/>
    </row>
    <row r="40" spans="1:10" ht="12">
      <c r="A40" s="82"/>
      <c r="B40" s="78"/>
      <c r="E40" s="98"/>
      <c r="F40" s="99"/>
      <c r="G40" s="100"/>
      <c r="H40" s="100"/>
      <c r="I40" s="100"/>
      <c r="J40" s="100"/>
    </row>
    <row r="41" spans="1:10" ht="22.5" customHeight="1">
      <c r="A41" s="82"/>
      <c r="B41" s="78"/>
      <c r="D41" s="255" t="s">
        <v>131</v>
      </c>
      <c r="E41" s="255"/>
      <c r="F41" s="256"/>
      <c r="G41" s="252"/>
      <c r="H41" s="252"/>
      <c r="I41" s="252"/>
      <c r="J41" s="252"/>
    </row>
    <row r="42" spans="4:10" ht="12">
      <c r="D42" s="254"/>
      <c r="E42" s="254"/>
      <c r="F42" s="254"/>
      <c r="G42" s="254"/>
      <c r="H42" s="102"/>
      <c r="I42" s="102"/>
      <c r="J42" s="102"/>
    </row>
    <row r="43" ht="12">
      <c r="E43" s="103"/>
    </row>
  </sheetData>
  <sheetProtection password="FA9C" sheet="1" objects="1" scenarios="1" formatColumns="0" formatRows="0"/>
  <mergeCells count="6">
    <mergeCell ref="D8:J8"/>
    <mergeCell ref="D42:G42"/>
    <mergeCell ref="G39:J39"/>
    <mergeCell ref="G41:J41"/>
    <mergeCell ref="D39:F39"/>
    <mergeCell ref="D41:F41"/>
  </mergeCells>
  <dataValidations count="1">
    <dataValidation type="decimal" allowBlank="1" showInputMessage="1" showErrorMessage="1" sqref="G13:J35">
      <formula1>0</formula1>
      <formula2>1000000000000000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3">
    <tabColor indexed="30"/>
  </sheetPr>
  <dimension ref="A1:M15"/>
  <sheetViews>
    <sheetView showGridLines="0" zoomScalePageLayoutView="0" workbookViewId="0" topLeftCell="C8">
      <selection activeCell="J32" sqref="J32"/>
    </sheetView>
  </sheetViews>
  <sheetFormatPr defaultColWidth="9.140625" defaultRowHeight="11.25"/>
  <cols>
    <col min="1" max="2" width="0" style="58" hidden="1" customWidth="1"/>
    <col min="3" max="3" width="3.7109375" style="58" customWidth="1"/>
    <col min="4" max="6" width="10.7109375" style="58" customWidth="1"/>
    <col min="7" max="13" width="10.7109375" style="81" customWidth="1"/>
    <col min="14" max="14" width="11.7109375" style="58" bestFit="1" customWidth="1"/>
    <col min="15" max="16384" width="9.140625" style="58" customWidth="1"/>
  </cols>
  <sheetData>
    <row r="1" spans="1:13" s="78" customFormat="1" ht="11.25" hidden="1">
      <c r="A1" s="104"/>
      <c r="B1" s="104"/>
      <c r="C1" s="105">
        <v>0</v>
      </c>
      <c r="D1" s="105"/>
      <c r="E1" s="105">
        <v>0</v>
      </c>
      <c r="F1" s="65">
        <v>0</v>
      </c>
      <c r="G1" s="66">
        <f>god</f>
        <v>2015</v>
      </c>
      <c r="H1" s="66"/>
      <c r="I1" s="106" t="s">
        <v>5</v>
      </c>
      <c r="J1" s="106" t="s">
        <v>5</v>
      </c>
      <c r="K1" s="106" t="s">
        <v>5</v>
      </c>
      <c r="L1" s="106"/>
      <c r="M1" s="106" t="s">
        <v>128</v>
      </c>
    </row>
    <row r="2" spans="1:13" s="108" customFormat="1" ht="11.25" hidden="1">
      <c r="A2" s="107"/>
      <c r="B2" s="107"/>
      <c r="I2" s="109">
        <f>G1-2</f>
        <v>2013</v>
      </c>
      <c r="J2" s="109">
        <f>G1-2</f>
        <v>2013</v>
      </c>
      <c r="K2" s="109">
        <f>G1-1</f>
        <v>2014</v>
      </c>
      <c r="L2" s="109"/>
      <c r="M2" s="109">
        <f>$G$1</f>
        <v>2015</v>
      </c>
    </row>
    <row r="3" spans="1:13" s="106" customFormat="1" ht="11.25" hidden="1">
      <c r="A3" s="110"/>
      <c r="B3" s="110"/>
      <c r="I3" s="106" t="s">
        <v>162</v>
      </c>
      <c r="J3" s="106" t="s">
        <v>163</v>
      </c>
      <c r="K3" s="106" t="s">
        <v>162</v>
      </c>
      <c r="M3" s="106" t="s">
        <v>162</v>
      </c>
    </row>
    <row r="4" ht="11.25" hidden="1"/>
    <row r="5" ht="11.25" hidden="1"/>
    <row r="6" ht="11.25" hidden="1"/>
    <row r="7" spans="7:13" ht="11.25" hidden="1">
      <c r="G7" s="87"/>
      <c r="H7" s="87"/>
      <c r="I7" s="87"/>
      <c r="J7" s="87"/>
      <c r="K7" s="87"/>
      <c r="L7" s="87"/>
      <c r="M7" s="87"/>
    </row>
    <row r="8" spans="7:13" ht="11.25">
      <c r="G8" s="87"/>
      <c r="H8" s="87"/>
      <c r="I8" s="87"/>
      <c r="J8" s="87"/>
      <c r="K8" s="87"/>
      <c r="L8" s="87"/>
      <c r="M8" s="87"/>
    </row>
    <row r="9" spans="4:13" ht="29.25" customHeight="1">
      <c r="D9" s="259" t="str">
        <f>"Информация по нормативам потерь электрической энергии при передаче по электрическим сетям, утвержденным Минэнерго России по "&amp;org&amp;" на "&amp;god&amp;" год в регионе: "&amp;region_name</f>
        <v>Информация по нормативам потерь электрической энергии при передаче по электрическим сетям, утвержденным Минэнерго России по ООО "ПромЭнерго" г.Судогда на 2015 год в регионе: Владимирская область</v>
      </c>
      <c r="E9" s="259"/>
      <c r="F9" s="259"/>
      <c r="G9" s="259"/>
      <c r="H9" s="259"/>
      <c r="I9" s="259"/>
      <c r="J9" s="259"/>
      <c r="K9" s="259"/>
      <c r="L9" s="259"/>
      <c r="M9" s="259"/>
    </row>
    <row r="10" spans="4:13" ht="30" customHeight="1">
      <c r="D10" s="128" t="str">
        <f>"Если в "&amp;god-1&amp;" году организация не получала норматив, то укажите год, когда этот норматив был получен в последний раз."</f>
        <v>Если в 2014 году организация не получала норматив, то укажите год, когда этот норматив был получен в последний раз.</v>
      </c>
      <c r="E10" s="129"/>
      <c r="F10" s="129"/>
      <c r="G10" s="129"/>
      <c r="H10" s="129"/>
      <c r="I10" s="129"/>
      <c r="J10" s="129"/>
      <c r="K10" s="129"/>
      <c r="L10" s="129"/>
      <c r="M10" s="129"/>
    </row>
    <row r="11" spans="4:13" ht="11.25" customHeight="1">
      <c r="D11" s="257">
        <v>2013</v>
      </c>
      <c r="E11" s="257"/>
      <c r="F11" s="257"/>
      <c r="G11" s="257"/>
      <c r="H11" s="257"/>
      <c r="I11" s="258">
        <f>IF(god="","(Не определено)",god)</f>
        <v>2015</v>
      </c>
      <c r="J11" s="260"/>
      <c r="K11" s="260"/>
      <c r="L11" s="260"/>
      <c r="M11" s="260"/>
    </row>
    <row r="12" spans="4:13" ht="28.5" customHeight="1">
      <c r="D12" s="258" t="s">
        <v>212</v>
      </c>
      <c r="E12" s="261" t="s">
        <v>213</v>
      </c>
      <c r="F12" s="261"/>
      <c r="G12" s="258" t="s">
        <v>214</v>
      </c>
      <c r="H12" s="258"/>
      <c r="I12" s="258" t="s">
        <v>212</v>
      </c>
      <c r="J12" s="261" t="s">
        <v>213</v>
      </c>
      <c r="K12" s="261"/>
      <c r="L12" s="258" t="s">
        <v>214</v>
      </c>
      <c r="M12" s="258"/>
    </row>
    <row r="13" spans="4:13" ht="33.75">
      <c r="D13" s="258"/>
      <c r="E13" s="207" t="s">
        <v>215</v>
      </c>
      <c r="F13" s="207" t="s">
        <v>177</v>
      </c>
      <c r="G13" s="206" t="s">
        <v>216</v>
      </c>
      <c r="H13" s="206" t="s">
        <v>217</v>
      </c>
      <c r="I13" s="260"/>
      <c r="J13" s="207" t="s">
        <v>215</v>
      </c>
      <c r="K13" s="207" t="s">
        <v>177</v>
      </c>
      <c r="L13" s="206" t="s">
        <v>216</v>
      </c>
      <c r="M13" s="206" t="s">
        <v>217</v>
      </c>
    </row>
    <row r="14" spans="4:13" ht="11.25">
      <c r="D14" s="208">
        <v>1</v>
      </c>
      <c r="E14" s="208">
        <v>2</v>
      </c>
      <c r="F14" s="208">
        <v>3</v>
      </c>
      <c r="G14" s="208">
        <v>4</v>
      </c>
      <c r="H14" s="208">
        <v>5</v>
      </c>
      <c r="I14" s="208">
        <v>6</v>
      </c>
      <c r="J14" s="208">
        <v>7</v>
      </c>
      <c r="K14" s="208">
        <v>8</v>
      </c>
      <c r="L14" s="208">
        <v>9</v>
      </c>
      <c r="M14" s="208">
        <v>10</v>
      </c>
    </row>
    <row r="15" spans="4:13" ht="11.25">
      <c r="D15" s="152">
        <v>17.164634</v>
      </c>
      <c r="E15" s="152">
        <v>0.79</v>
      </c>
      <c r="F15" s="147">
        <v>3.62</v>
      </c>
      <c r="G15" s="148"/>
      <c r="H15" s="222" t="s">
        <v>478</v>
      </c>
      <c r="I15" s="152">
        <v>9.611</v>
      </c>
      <c r="J15" s="152">
        <v>0.403</v>
      </c>
      <c r="K15" s="130">
        <v>3.88</v>
      </c>
      <c r="L15" s="148"/>
      <c r="M15" s="223" t="s">
        <v>479</v>
      </c>
    </row>
  </sheetData>
  <sheetProtection password="FA9C" sheet="1" objects="1" scenarios="1" formatColumns="0" formatRows="0"/>
  <mergeCells count="9">
    <mergeCell ref="D11:H11"/>
    <mergeCell ref="L12:M12"/>
    <mergeCell ref="D9:M9"/>
    <mergeCell ref="I11:M11"/>
    <mergeCell ref="I12:I13"/>
    <mergeCell ref="J12:K12"/>
    <mergeCell ref="D12:D13"/>
    <mergeCell ref="E12:F12"/>
    <mergeCell ref="G12:H12"/>
  </mergeCells>
  <dataValidations count="8">
    <dataValidation type="decimal" operator="greaterThanOrEqual" allowBlank="1" showInputMessage="1" showErrorMessage="1" sqref="D15:F15 I15:K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H15 M15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D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E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G11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H11">
      <formula1>year_list</formula1>
    </dataValidation>
    <dataValidation allowBlank="1" showInputMessage="1" showErrorMessage="1" prompt="Выберите значения, выполнив двойной щелчок левой кнопки мыши по ячейке." sqref="G15 L1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4">
    <tabColor indexed="30"/>
    <pageSetUpPr fitToPage="1"/>
  </sheetPr>
  <dimension ref="A1:Y42"/>
  <sheetViews>
    <sheetView showGridLines="0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8" sqref="E38:E39"/>
    </sheetView>
  </sheetViews>
  <sheetFormatPr defaultColWidth="9.140625" defaultRowHeight="11.25"/>
  <cols>
    <col min="1" max="2" width="0" style="58" hidden="1" customWidth="1"/>
    <col min="3" max="3" width="4.28125" style="58" customWidth="1"/>
    <col min="4" max="4" width="5.7109375" style="58" customWidth="1"/>
    <col min="5" max="5" width="38.28125" style="58" customWidth="1"/>
    <col min="6" max="6" width="45.7109375" style="58" customWidth="1"/>
    <col min="7" max="7" width="9.421875" style="81" customWidth="1"/>
    <col min="8" max="23" width="10.7109375" style="81" customWidth="1"/>
    <col min="24" max="24" width="11.7109375" style="58" bestFit="1" customWidth="1"/>
    <col min="25" max="16384" width="9.140625" style="58" customWidth="1"/>
  </cols>
  <sheetData>
    <row r="1" spans="1:24" s="60" customFormat="1" ht="12" hidden="1">
      <c r="A1" s="111"/>
      <c r="B1" s="111"/>
      <c r="C1" s="62">
        <v>0</v>
      </c>
      <c r="D1" s="62"/>
      <c r="E1" s="105">
        <v>0</v>
      </c>
      <c r="F1" s="65">
        <v>0</v>
      </c>
      <c r="G1" s="66">
        <f>god</f>
        <v>2015</v>
      </c>
      <c r="H1" s="112" t="s">
        <v>5</v>
      </c>
      <c r="I1" s="106" t="s">
        <v>5</v>
      </c>
      <c r="J1" s="106" t="s">
        <v>5</v>
      </c>
      <c r="K1" s="106" t="s">
        <v>128</v>
      </c>
      <c r="L1" s="106" t="s">
        <v>132</v>
      </c>
      <c r="M1" s="106" t="s">
        <v>133</v>
      </c>
      <c r="N1" s="106" t="s">
        <v>134</v>
      </c>
      <c r="O1" s="106" t="s">
        <v>135</v>
      </c>
      <c r="P1" s="106" t="s">
        <v>136</v>
      </c>
      <c r="Q1" s="106" t="s">
        <v>137</v>
      </c>
      <c r="R1" s="106" t="s">
        <v>138</v>
      </c>
      <c r="S1" s="106" t="s">
        <v>139</v>
      </c>
      <c r="T1" s="106" t="s">
        <v>140</v>
      </c>
      <c r="U1" s="106" t="s">
        <v>141</v>
      </c>
      <c r="V1" s="106" t="s">
        <v>142</v>
      </c>
      <c r="W1" s="106" t="s">
        <v>5</v>
      </c>
      <c r="X1" s="78"/>
    </row>
    <row r="2" spans="1:23" s="108" customFormat="1" ht="11.25" hidden="1">
      <c r="A2" s="107"/>
      <c r="B2" s="107"/>
      <c r="H2" s="109">
        <f>G1-2</f>
        <v>2013</v>
      </c>
      <c r="I2" s="109">
        <f>G1-2</f>
        <v>2013</v>
      </c>
      <c r="J2" s="109">
        <f>G1-1</f>
        <v>2014</v>
      </c>
      <c r="K2" s="109">
        <f aca="true" t="shared" si="0" ref="K2:W2">$G$1</f>
        <v>2015</v>
      </c>
      <c r="L2" s="109">
        <f t="shared" si="0"/>
        <v>2015</v>
      </c>
      <c r="M2" s="109">
        <f t="shared" si="0"/>
        <v>2015</v>
      </c>
      <c r="N2" s="109">
        <f t="shared" si="0"/>
        <v>2015</v>
      </c>
      <c r="O2" s="109">
        <f t="shared" si="0"/>
        <v>2015</v>
      </c>
      <c r="P2" s="109">
        <f t="shared" si="0"/>
        <v>2015</v>
      </c>
      <c r="Q2" s="109">
        <f t="shared" si="0"/>
        <v>2015</v>
      </c>
      <c r="R2" s="109">
        <f t="shared" si="0"/>
        <v>2015</v>
      </c>
      <c r="S2" s="109">
        <f t="shared" si="0"/>
        <v>2015</v>
      </c>
      <c r="T2" s="109">
        <f t="shared" si="0"/>
        <v>2015</v>
      </c>
      <c r="U2" s="109">
        <f t="shared" si="0"/>
        <v>2015</v>
      </c>
      <c r="V2" s="109">
        <f t="shared" si="0"/>
        <v>2015</v>
      </c>
      <c r="W2" s="109">
        <f t="shared" si="0"/>
        <v>2015</v>
      </c>
    </row>
    <row r="3" spans="1:23" s="106" customFormat="1" ht="11.25" hidden="1">
      <c r="A3" s="110"/>
      <c r="B3" s="110"/>
      <c r="H3" s="106" t="s">
        <v>162</v>
      </c>
      <c r="I3" s="106" t="s">
        <v>163</v>
      </c>
      <c r="J3" s="106" t="s">
        <v>162</v>
      </c>
      <c r="K3" s="106" t="s">
        <v>162</v>
      </c>
      <c r="L3" s="106" t="s">
        <v>162</v>
      </c>
      <c r="M3" s="106" t="s">
        <v>162</v>
      </c>
      <c r="N3" s="106" t="s">
        <v>162</v>
      </c>
      <c r="O3" s="106" t="s">
        <v>162</v>
      </c>
      <c r="P3" s="106" t="s">
        <v>162</v>
      </c>
      <c r="Q3" s="106" t="s">
        <v>162</v>
      </c>
      <c r="R3" s="106" t="s">
        <v>162</v>
      </c>
      <c r="S3" s="106" t="s">
        <v>162</v>
      </c>
      <c r="T3" s="106" t="s">
        <v>162</v>
      </c>
      <c r="U3" s="106" t="s">
        <v>162</v>
      </c>
      <c r="V3" s="106" t="s">
        <v>162</v>
      </c>
      <c r="W3" s="106" t="s">
        <v>162</v>
      </c>
    </row>
    <row r="4" ht="11.25" hidden="1"/>
    <row r="5" ht="11.25" hidden="1"/>
    <row r="6" ht="11.25" hidden="1">
      <c r="W6" s="81" t="s">
        <v>164</v>
      </c>
    </row>
    <row r="7" spans="7:23" ht="11.25" hidden="1"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</row>
    <row r="8" spans="7:23" ht="11.25"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4:23" ht="25.5" customHeight="1">
      <c r="D9" s="253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</f>
        <v>Предложения ООО "ПромЭнерго" г.Судогда по технологическому расходу электроэнергии (мощности) - потерям в электрических сетях на 2015 год в регионе: Владимирская область</v>
      </c>
      <c r="E9" s="253"/>
      <c r="F9" s="253"/>
      <c r="G9" s="253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</row>
    <row r="10" spans="7:23" ht="11.25"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4:25" ht="27" customHeight="1">
      <c r="D11" s="209" t="s">
        <v>8</v>
      </c>
      <c r="E11" s="204" t="s">
        <v>124</v>
      </c>
      <c r="F11" s="210" t="s">
        <v>157</v>
      </c>
      <c r="G11" s="210" t="s">
        <v>166</v>
      </c>
      <c r="H11" s="204" t="str">
        <f aca="true" t="shared" si="1" ref="H11:W11">H3&amp;" "&amp;H2&amp;" "&amp;H1</f>
        <v>План 2013 Год</v>
      </c>
      <c r="I11" s="204" t="str">
        <f t="shared" si="1"/>
        <v>Факт 2013 Год</v>
      </c>
      <c r="J11" s="204" t="str">
        <f t="shared" si="1"/>
        <v>План 2014 Год</v>
      </c>
      <c r="K11" s="204" t="str">
        <f t="shared" si="1"/>
        <v>План 2015 Январь</v>
      </c>
      <c r="L11" s="204" t="str">
        <f t="shared" si="1"/>
        <v>План 2015 Февраль</v>
      </c>
      <c r="M11" s="204" t="str">
        <f t="shared" si="1"/>
        <v>План 2015 Март</v>
      </c>
      <c r="N11" s="204" t="str">
        <f t="shared" si="1"/>
        <v>План 2015 Апрель</v>
      </c>
      <c r="O11" s="204" t="str">
        <f t="shared" si="1"/>
        <v>План 2015 Май</v>
      </c>
      <c r="P11" s="204" t="str">
        <f t="shared" si="1"/>
        <v>План 2015 Июнь</v>
      </c>
      <c r="Q11" s="204" t="str">
        <f t="shared" si="1"/>
        <v>План 2015 Июль</v>
      </c>
      <c r="R11" s="204" t="str">
        <f t="shared" si="1"/>
        <v>План 2015 Август</v>
      </c>
      <c r="S11" s="204" t="str">
        <f t="shared" si="1"/>
        <v>План 2015 Сентябрь</v>
      </c>
      <c r="T11" s="204" t="str">
        <f t="shared" si="1"/>
        <v>План 2015 Октябрь</v>
      </c>
      <c r="U11" s="204" t="str">
        <f t="shared" si="1"/>
        <v>План 2015 Ноябрь</v>
      </c>
      <c r="V11" s="204" t="str">
        <f t="shared" si="1"/>
        <v>План 2015 Декабрь</v>
      </c>
      <c r="W11" s="204" t="str">
        <f t="shared" si="1"/>
        <v>План 2015 Год</v>
      </c>
      <c r="X11" s="113"/>
      <c r="Y11" s="113"/>
    </row>
    <row r="12" spans="4:25" ht="12" customHeight="1">
      <c r="D12" s="208">
        <v>1</v>
      </c>
      <c r="E12" s="208">
        <v>2</v>
      </c>
      <c r="F12" s="208">
        <v>3</v>
      </c>
      <c r="G12" s="208">
        <v>4</v>
      </c>
      <c r="H12" s="208">
        <v>5</v>
      </c>
      <c r="I12" s="208">
        <v>6</v>
      </c>
      <c r="J12" s="208">
        <v>7</v>
      </c>
      <c r="K12" s="208">
        <v>8</v>
      </c>
      <c r="L12" s="208">
        <v>9</v>
      </c>
      <c r="M12" s="208">
        <v>10</v>
      </c>
      <c r="N12" s="208">
        <v>11</v>
      </c>
      <c r="O12" s="208">
        <v>12</v>
      </c>
      <c r="P12" s="208">
        <v>13</v>
      </c>
      <c r="Q12" s="208">
        <v>14</v>
      </c>
      <c r="R12" s="208">
        <v>15</v>
      </c>
      <c r="S12" s="208">
        <v>16</v>
      </c>
      <c r="T12" s="208">
        <v>17</v>
      </c>
      <c r="U12" s="208">
        <v>18</v>
      </c>
      <c r="V12" s="208">
        <v>19</v>
      </c>
      <c r="W12" s="208">
        <v>20</v>
      </c>
      <c r="X12" s="113"/>
      <c r="Y12" s="113"/>
    </row>
    <row r="13" spans="4:25" ht="12" customHeight="1">
      <c r="D13" s="262" t="s">
        <v>115</v>
      </c>
      <c r="E13" s="262"/>
      <c r="F13" s="131" t="s">
        <v>196</v>
      </c>
      <c r="G13" s="132" t="s">
        <v>129</v>
      </c>
      <c r="H13" s="154">
        <f aca="true" t="shared" si="2" ref="H13:W13">SUMIF($F$15:$F$42,"="&amp;$F$13,H15:H42)</f>
        <v>2.623</v>
      </c>
      <c r="I13" s="154">
        <f t="shared" si="2"/>
        <v>2.623</v>
      </c>
      <c r="J13" s="154">
        <f t="shared" si="2"/>
        <v>2.17</v>
      </c>
      <c r="K13" s="154">
        <f t="shared" si="2"/>
        <v>2.4165000000000005</v>
      </c>
      <c r="L13" s="154">
        <f t="shared" si="2"/>
        <v>2.3965000000000005</v>
      </c>
      <c r="M13" s="154">
        <f t="shared" si="2"/>
        <v>2.4165000000000005</v>
      </c>
      <c r="N13" s="154">
        <f t="shared" si="2"/>
        <v>2.376499999999999</v>
      </c>
      <c r="O13" s="154">
        <f t="shared" si="2"/>
        <v>2.0765</v>
      </c>
      <c r="P13" s="154">
        <f t="shared" si="2"/>
        <v>2.0714999999999995</v>
      </c>
      <c r="Q13" s="154">
        <f t="shared" si="2"/>
        <v>2.0714999999999995</v>
      </c>
      <c r="R13" s="154">
        <f t="shared" si="2"/>
        <v>2.0714999999999995</v>
      </c>
      <c r="S13" s="154">
        <f t="shared" si="2"/>
        <v>2.0865000000000005</v>
      </c>
      <c r="T13" s="154">
        <f t="shared" si="2"/>
        <v>2.4165000000000005</v>
      </c>
      <c r="U13" s="154">
        <f t="shared" si="2"/>
        <v>2.4165000000000005</v>
      </c>
      <c r="V13" s="154">
        <f t="shared" si="2"/>
        <v>2.4165000000000005</v>
      </c>
      <c r="W13" s="154">
        <f t="shared" si="2"/>
        <v>2.2694166666666664</v>
      </c>
      <c r="X13" s="114"/>
      <c r="Y13" s="113"/>
    </row>
    <row r="14" spans="4:25" ht="12" customHeight="1" thickBot="1">
      <c r="D14" s="263"/>
      <c r="E14" s="263"/>
      <c r="F14" s="137" t="s">
        <v>204</v>
      </c>
      <c r="G14" s="138" t="s">
        <v>207</v>
      </c>
      <c r="H14" s="155">
        <f aca="true" t="shared" si="3" ref="H14:W14">SUMIF($F$15:$F$42,"="&amp;$F$14,H15:H42)</f>
        <v>7.184999999999998</v>
      </c>
      <c r="I14" s="155">
        <f t="shared" si="3"/>
        <v>7.184999999999998</v>
      </c>
      <c r="J14" s="155">
        <f t="shared" si="3"/>
        <v>7.584999999999998</v>
      </c>
      <c r="K14" s="155">
        <f t="shared" si="3"/>
        <v>7.589999999999998</v>
      </c>
      <c r="L14" s="155">
        <f t="shared" si="3"/>
        <v>7.589999999999998</v>
      </c>
      <c r="M14" s="155">
        <f t="shared" si="3"/>
        <v>7.589999999999998</v>
      </c>
      <c r="N14" s="155">
        <f t="shared" si="3"/>
        <v>7.589999999999998</v>
      </c>
      <c r="O14" s="155">
        <f t="shared" si="3"/>
        <v>7.589999999999998</v>
      </c>
      <c r="P14" s="155">
        <f t="shared" si="3"/>
        <v>7.589999999999998</v>
      </c>
      <c r="Q14" s="155">
        <f t="shared" si="3"/>
        <v>7.589999999999998</v>
      </c>
      <c r="R14" s="155">
        <f t="shared" si="3"/>
        <v>7.589999999999998</v>
      </c>
      <c r="S14" s="155">
        <f t="shared" si="3"/>
        <v>7.589999999999998</v>
      </c>
      <c r="T14" s="155">
        <f t="shared" si="3"/>
        <v>7.589999999999998</v>
      </c>
      <c r="U14" s="155">
        <f t="shared" si="3"/>
        <v>7.589999999999998</v>
      </c>
      <c r="V14" s="155">
        <f t="shared" si="3"/>
        <v>7.589999999999998</v>
      </c>
      <c r="W14" s="155">
        <f t="shared" si="3"/>
        <v>7.589999999999998</v>
      </c>
      <c r="X14" s="114"/>
      <c r="Y14" s="113"/>
    </row>
    <row r="15" spans="4:25" s="115" customFormat="1" ht="12" hidden="1" thickTop="1">
      <c r="D15" s="133">
        <v>0</v>
      </c>
      <c r="E15" s="133"/>
      <c r="F15" s="134"/>
      <c r="G15" s="135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14"/>
      <c r="Y15" s="113"/>
    </row>
    <row r="16" spans="3:24" s="113" customFormat="1" ht="12" thickTop="1">
      <c r="C16" s="264" t="s">
        <v>450</v>
      </c>
      <c r="D16" s="266">
        <v>1</v>
      </c>
      <c r="E16" s="268" t="s">
        <v>480</v>
      </c>
      <c r="F16" s="143" t="s">
        <v>196</v>
      </c>
      <c r="G16" s="144" t="s">
        <v>129</v>
      </c>
      <c r="H16" s="224">
        <v>0.61</v>
      </c>
      <c r="I16" s="224">
        <v>0.61</v>
      </c>
      <c r="J16" s="156">
        <v>0.57</v>
      </c>
      <c r="K16" s="156">
        <v>0.68</v>
      </c>
      <c r="L16" s="156">
        <v>0.66</v>
      </c>
      <c r="M16" s="156">
        <v>0.68</v>
      </c>
      <c r="N16" s="156">
        <v>0.67</v>
      </c>
      <c r="O16" s="156">
        <v>0.67</v>
      </c>
      <c r="P16" s="156">
        <v>0.67</v>
      </c>
      <c r="Q16" s="156">
        <v>0.67</v>
      </c>
      <c r="R16" s="156">
        <v>0.67</v>
      </c>
      <c r="S16" s="156">
        <v>0.67</v>
      </c>
      <c r="T16" s="156">
        <v>0.68</v>
      </c>
      <c r="U16" s="156">
        <v>0.68</v>
      </c>
      <c r="V16" s="156">
        <v>0.68</v>
      </c>
      <c r="W16" s="157">
        <f>SUM(K16:V16)/12</f>
        <v>0.6733333333333333</v>
      </c>
      <c r="X16" s="270"/>
    </row>
    <row r="17" spans="3:24" s="113" customFormat="1" ht="12" thickBot="1">
      <c r="C17" s="265"/>
      <c r="D17" s="267"/>
      <c r="E17" s="269"/>
      <c r="F17" s="145" t="s">
        <v>204</v>
      </c>
      <c r="G17" s="146" t="s">
        <v>207</v>
      </c>
      <c r="H17" s="224">
        <v>2</v>
      </c>
      <c r="I17" s="224">
        <v>2</v>
      </c>
      <c r="J17" s="158">
        <v>2</v>
      </c>
      <c r="K17" s="158">
        <v>2</v>
      </c>
      <c r="L17" s="158">
        <v>2</v>
      </c>
      <c r="M17" s="158">
        <v>2</v>
      </c>
      <c r="N17" s="158">
        <v>2</v>
      </c>
      <c r="O17" s="158">
        <v>2</v>
      </c>
      <c r="P17" s="158">
        <v>2</v>
      </c>
      <c r="Q17" s="158">
        <v>2</v>
      </c>
      <c r="R17" s="158">
        <v>2</v>
      </c>
      <c r="S17" s="158">
        <v>2</v>
      </c>
      <c r="T17" s="158">
        <v>2</v>
      </c>
      <c r="U17" s="158">
        <v>2</v>
      </c>
      <c r="V17" s="158">
        <v>2</v>
      </c>
      <c r="W17" s="159">
        <f>MAX(K17:V17)</f>
        <v>2</v>
      </c>
      <c r="X17" s="270"/>
    </row>
    <row r="18" spans="3:24" s="113" customFormat="1" ht="12" thickTop="1">
      <c r="C18" s="264" t="s">
        <v>450</v>
      </c>
      <c r="D18" s="266">
        <v>2</v>
      </c>
      <c r="E18" s="268" t="s">
        <v>451</v>
      </c>
      <c r="F18" s="143" t="s">
        <v>196</v>
      </c>
      <c r="G18" s="144" t="s">
        <v>129</v>
      </c>
      <c r="H18" s="224">
        <v>1.2</v>
      </c>
      <c r="I18" s="224">
        <v>1.2</v>
      </c>
      <c r="J18" s="156">
        <v>0.98</v>
      </c>
      <c r="K18" s="156">
        <v>1</v>
      </c>
      <c r="L18" s="156">
        <v>1</v>
      </c>
      <c r="M18" s="156">
        <v>1</v>
      </c>
      <c r="N18" s="156">
        <v>1</v>
      </c>
      <c r="O18" s="156">
        <v>1</v>
      </c>
      <c r="P18" s="156">
        <v>1</v>
      </c>
      <c r="Q18" s="156">
        <v>1</v>
      </c>
      <c r="R18" s="156">
        <v>1</v>
      </c>
      <c r="S18" s="156">
        <v>1</v>
      </c>
      <c r="T18" s="156">
        <v>1</v>
      </c>
      <c r="U18" s="156">
        <v>1</v>
      </c>
      <c r="V18" s="156">
        <v>1</v>
      </c>
      <c r="W18" s="157">
        <f>SUM(K18:V18)/12</f>
        <v>1</v>
      </c>
      <c r="X18" s="270"/>
    </row>
    <row r="19" spans="3:24" s="113" customFormat="1" ht="12" thickBot="1">
      <c r="C19" s="265"/>
      <c r="D19" s="267"/>
      <c r="E19" s="269"/>
      <c r="F19" s="145" t="s">
        <v>204</v>
      </c>
      <c r="G19" s="146" t="s">
        <v>207</v>
      </c>
      <c r="H19" s="224">
        <v>2.18</v>
      </c>
      <c r="I19" s="224">
        <v>2.18</v>
      </c>
      <c r="J19" s="158">
        <v>2.58</v>
      </c>
      <c r="K19" s="158">
        <v>2.58</v>
      </c>
      <c r="L19" s="158">
        <v>2.58</v>
      </c>
      <c r="M19" s="158">
        <v>2.58</v>
      </c>
      <c r="N19" s="158">
        <v>2.58</v>
      </c>
      <c r="O19" s="158">
        <v>2.58</v>
      </c>
      <c r="P19" s="158">
        <v>2.58</v>
      </c>
      <c r="Q19" s="158">
        <v>2.58</v>
      </c>
      <c r="R19" s="158">
        <v>2.58</v>
      </c>
      <c r="S19" s="158">
        <v>2.58</v>
      </c>
      <c r="T19" s="158">
        <v>2.58</v>
      </c>
      <c r="U19" s="158">
        <v>2.58</v>
      </c>
      <c r="V19" s="158">
        <v>2.58</v>
      </c>
      <c r="W19" s="159">
        <f>MAX(K19:V19)</f>
        <v>2.58</v>
      </c>
      <c r="X19" s="270"/>
    </row>
    <row r="20" spans="3:24" s="113" customFormat="1" ht="12" thickTop="1">
      <c r="C20" s="264" t="s">
        <v>450</v>
      </c>
      <c r="D20" s="266">
        <v>3</v>
      </c>
      <c r="E20" s="268" t="s">
        <v>481</v>
      </c>
      <c r="F20" s="143" t="s">
        <v>196</v>
      </c>
      <c r="G20" s="144" t="s">
        <v>129</v>
      </c>
      <c r="H20" s="224">
        <v>0.363</v>
      </c>
      <c r="I20" s="224">
        <v>0.363</v>
      </c>
      <c r="J20" s="156">
        <v>0.22</v>
      </c>
      <c r="K20" s="156">
        <v>0.22</v>
      </c>
      <c r="L20" s="156">
        <v>0.22</v>
      </c>
      <c r="M20" s="156">
        <v>0.22</v>
      </c>
      <c r="N20" s="156">
        <v>0.22</v>
      </c>
      <c r="O20" s="156">
        <v>0.22</v>
      </c>
      <c r="P20" s="156">
        <v>0.215</v>
      </c>
      <c r="Q20" s="156">
        <v>0.215</v>
      </c>
      <c r="R20" s="156">
        <v>0.215</v>
      </c>
      <c r="S20" s="156">
        <v>0.22</v>
      </c>
      <c r="T20" s="156">
        <v>0.22</v>
      </c>
      <c r="U20" s="156">
        <v>0.22</v>
      </c>
      <c r="V20" s="156">
        <v>0.22</v>
      </c>
      <c r="W20" s="157">
        <f>SUM(K20:V20)/12</f>
        <v>0.21875000000000008</v>
      </c>
      <c r="X20" s="270"/>
    </row>
    <row r="21" spans="3:24" s="113" customFormat="1" ht="12" thickBot="1">
      <c r="C21" s="265"/>
      <c r="D21" s="267"/>
      <c r="E21" s="269"/>
      <c r="F21" s="145" t="s">
        <v>204</v>
      </c>
      <c r="G21" s="146" t="s">
        <v>207</v>
      </c>
      <c r="H21" s="224">
        <v>2.1</v>
      </c>
      <c r="I21" s="224">
        <v>2.1</v>
      </c>
      <c r="J21" s="158">
        <v>2.1</v>
      </c>
      <c r="K21" s="158">
        <v>2.1</v>
      </c>
      <c r="L21" s="158">
        <v>2.1</v>
      </c>
      <c r="M21" s="158">
        <v>2.1</v>
      </c>
      <c r="N21" s="158">
        <v>2.1</v>
      </c>
      <c r="O21" s="158">
        <v>2.1</v>
      </c>
      <c r="P21" s="158">
        <v>2.1</v>
      </c>
      <c r="Q21" s="158">
        <v>2.1</v>
      </c>
      <c r="R21" s="158">
        <v>2.1</v>
      </c>
      <c r="S21" s="158">
        <v>2.1</v>
      </c>
      <c r="T21" s="158">
        <v>2.1</v>
      </c>
      <c r="U21" s="158">
        <v>2.1</v>
      </c>
      <c r="V21" s="158">
        <v>2.1</v>
      </c>
      <c r="W21" s="159">
        <f>MAX(K21:V21)</f>
        <v>2.1</v>
      </c>
      <c r="X21" s="270"/>
    </row>
    <row r="22" spans="3:24" s="113" customFormat="1" ht="12" thickTop="1">
      <c r="C22" s="264" t="s">
        <v>450</v>
      </c>
      <c r="D22" s="266">
        <v>4</v>
      </c>
      <c r="E22" s="268" t="s">
        <v>482</v>
      </c>
      <c r="F22" s="143" t="s">
        <v>196</v>
      </c>
      <c r="G22" s="144" t="s">
        <v>129</v>
      </c>
      <c r="H22" s="224">
        <v>0.01</v>
      </c>
      <c r="I22" s="224">
        <v>0.01</v>
      </c>
      <c r="J22" s="224">
        <v>0.01</v>
      </c>
      <c r="K22" s="156">
        <v>0.0025</v>
      </c>
      <c r="L22" s="156">
        <v>0.0025</v>
      </c>
      <c r="M22" s="156">
        <v>0.0025</v>
      </c>
      <c r="N22" s="156">
        <v>0.0025</v>
      </c>
      <c r="O22" s="156">
        <v>0.0025</v>
      </c>
      <c r="P22" s="156">
        <v>0.0025</v>
      </c>
      <c r="Q22" s="156">
        <v>0.0025</v>
      </c>
      <c r="R22" s="156">
        <v>0.0025</v>
      </c>
      <c r="S22" s="156">
        <v>0.0025</v>
      </c>
      <c r="T22" s="156">
        <v>0.0025</v>
      </c>
      <c r="U22" s="156">
        <v>0.0025</v>
      </c>
      <c r="V22" s="156">
        <v>0.0025</v>
      </c>
      <c r="W22" s="157">
        <f>SUM(K22:V22)/12</f>
        <v>0.0024999999999999996</v>
      </c>
      <c r="X22" s="270"/>
    </row>
    <row r="23" spans="3:24" s="113" customFormat="1" ht="12" thickBot="1">
      <c r="C23" s="265"/>
      <c r="D23" s="267"/>
      <c r="E23" s="269"/>
      <c r="F23" s="145" t="s">
        <v>204</v>
      </c>
      <c r="G23" s="146" t="s">
        <v>207</v>
      </c>
      <c r="H23" s="224">
        <v>0.01</v>
      </c>
      <c r="I23" s="224">
        <v>0.01</v>
      </c>
      <c r="J23" s="224">
        <v>0.01</v>
      </c>
      <c r="K23" s="158">
        <v>0.01</v>
      </c>
      <c r="L23" s="158">
        <v>0.01</v>
      </c>
      <c r="M23" s="158">
        <v>0.01</v>
      </c>
      <c r="N23" s="158">
        <v>0.01</v>
      </c>
      <c r="O23" s="158">
        <v>0.01</v>
      </c>
      <c r="P23" s="158">
        <v>0.01</v>
      </c>
      <c r="Q23" s="158">
        <v>0.01</v>
      </c>
      <c r="R23" s="158">
        <v>0.01</v>
      </c>
      <c r="S23" s="158">
        <v>0.01</v>
      </c>
      <c r="T23" s="158">
        <v>0.01</v>
      </c>
      <c r="U23" s="158">
        <v>0.01</v>
      </c>
      <c r="V23" s="158">
        <v>0.01</v>
      </c>
      <c r="W23" s="159">
        <f>MAX(K23:V23)</f>
        <v>0.01</v>
      </c>
      <c r="X23" s="270"/>
    </row>
    <row r="24" spans="3:24" s="113" customFormat="1" ht="12" thickTop="1">
      <c r="C24" s="264" t="s">
        <v>450</v>
      </c>
      <c r="D24" s="266">
        <v>5</v>
      </c>
      <c r="E24" s="268" t="s">
        <v>483</v>
      </c>
      <c r="F24" s="143" t="s">
        <v>196</v>
      </c>
      <c r="G24" s="144" t="s">
        <v>129</v>
      </c>
      <c r="H24" s="224">
        <v>0.005</v>
      </c>
      <c r="I24" s="224">
        <v>0.005</v>
      </c>
      <c r="J24" s="224">
        <v>0.005</v>
      </c>
      <c r="K24" s="156">
        <v>0.004</v>
      </c>
      <c r="L24" s="156">
        <v>0.004</v>
      </c>
      <c r="M24" s="156">
        <v>0.004</v>
      </c>
      <c r="N24" s="156">
        <v>0.004</v>
      </c>
      <c r="O24" s="156">
        <v>0.004</v>
      </c>
      <c r="P24" s="156">
        <v>0.004</v>
      </c>
      <c r="Q24" s="156">
        <v>0.004</v>
      </c>
      <c r="R24" s="156">
        <v>0.004</v>
      </c>
      <c r="S24" s="156">
        <v>0.004</v>
      </c>
      <c r="T24" s="156">
        <v>0.004</v>
      </c>
      <c r="U24" s="156">
        <v>0.004</v>
      </c>
      <c r="V24" s="156">
        <v>0.004</v>
      </c>
      <c r="W24" s="157">
        <f>SUM(K24:V24)/12</f>
        <v>0.004000000000000001</v>
      </c>
      <c r="X24" s="270"/>
    </row>
    <row r="25" spans="3:24" s="113" customFormat="1" ht="12" thickBot="1">
      <c r="C25" s="265"/>
      <c r="D25" s="267"/>
      <c r="E25" s="269"/>
      <c r="F25" s="145" t="s">
        <v>204</v>
      </c>
      <c r="G25" s="146" t="s">
        <v>207</v>
      </c>
      <c r="H25" s="224">
        <v>0.01</v>
      </c>
      <c r="I25" s="224">
        <v>0.01</v>
      </c>
      <c r="J25" s="224">
        <v>0.01</v>
      </c>
      <c r="K25" s="158">
        <v>0.01</v>
      </c>
      <c r="L25" s="158">
        <v>0.01</v>
      </c>
      <c r="M25" s="158">
        <v>0.01</v>
      </c>
      <c r="N25" s="158">
        <v>0.01</v>
      </c>
      <c r="O25" s="158">
        <v>0.01</v>
      </c>
      <c r="P25" s="158">
        <v>0.01</v>
      </c>
      <c r="Q25" s="158">
        <v>0.01</v>
      </c>
      <c r="R25" s="158">
        <v>0.01</v>
      </c>
      <c r="S25" s="158">
        <v>0.01</v>
      </c>
      <c r="T25" s="158">
        <v>0.01</v>
      </c>
      <c r="U25" s="158">
        <v>0.01</v>
      </c>
      <c r="V25" s="158">
        <v>0.01</v>
      </c>
      <c r="W25" s="159">
        <f>MAX(K25:V25)</f>
        <v>0.01</v>
      </c>
      <c r="X25" s="270"/>
    </row>
    <row r="26" spans="3:24" s="113" customFormat="1" ht="12" thickTop="1">
      <c r="C26" s="264" t="s">
        <v>450</v>
      </c>
      <c r="D26" s="266">
        <v>6</v>
      </c>
      <c r="E26" s="268" t="s">
        <v>484</v>
      </c>
      <c r="F26" s="143" t="s">
        <v>196</v>
      </c>
      <c r="G26" s="144" t="s">
        <v>129</v>
      </c>
      <c r="H26" s="224">
        <v>0.28</v>
      </c>
      <c r="I26" s="224">
        <v>0.28</v>
      </c>
      <c r="J26" s="156">
        <v>0.23</v>
      </c>
      <c r="K26" s="156">
        <v>0.35</v>
      </c>
      <c r="L26" s="156">
        <v>0.35</v>
      </c>
      <c r="M26" s="156">
        <v>0.35</v>
      </c>
      <c r="N26" s="156">
        <v>0.35</v>
      </c>
      <c r="O26" s="156">
        <v>0.05</v>
      </c>
      <c r="P26" s="156">
        <v>0.05</v>
      </c>
      <c r="Q26" s="156">
        <v>0.05</v>
      </c>
      <c r="R26" s="156">
        <v>0.05</v>
      </c>
      <c r="S26" s="156">
        <v>0.05</v>
      </c>
      <c r="T26" s="156">
        <v>0.35</v>
      </c>
      <c r="U26" s="156">
        <v>0.35</v>
      </c>
      <c r="V26" s="156">
        <v>0.35</v>
      </c>
      <c r="W26" s="157">
        <f>SUM(K26:V26)/12</f>
        <v>0.225</v>
      </c>
      <c r="X26" s="270"/>
    </row>
    <row r="27" spans="3:24" s="113" customFormat="1" ht="12" thickBot="1">
      <c r="C27" s="265"/>
      <c r="D27" s="267"/>
      <c r="E27" s="269"/>
      <c r="F27" s="145" t="s">
        <v>204</v>
      </c>
      <c r="G27" s="146" t="s">
        <v>207</v>
      </c>
      <c r="H27" s="224">
        <v>0.58</v>
      </c>
      <c r="I27" s="224">
        <v>0.58</v>
      </c>
      <c r="J27" s="158">
        <v>0.58</v>
      </c>
      <c r="K27" s="158">
        <v>0.58</v>
      </c>
      <c r="L27" s="158">
        <v>0.58</v>
      </c>
      <c r="M27" s="158">
        <v>0.58</v>
      </c>
      <c r="N27" s="158">
        <v>0.58</v>
      </c>
      <c r="O27" s="158">
        <v>0.58</v>
      </c>
      <c r="P27" s="158">
        <v>0.58</v>
      </c>
      <c r="Q27" s="158">
        <v>0.58</v>
      </c>
      <c r="R27" s="158">
        <v>0.58</v>
      </c>
      <c r="S27" s="158">
        <v>0.58</v>
      </c>
      <c r="T27" s="158">
        <v>0.58</v>
      </c>
      <c r="U27" s="158">
        <v>0.58</v>
      </c>
      <c r="V27" s="158">
        <v>0.58</v>
      </c>
      <c r="W27" s="159">
        <f>MAX(K27:V27)</f>
        <v>0.58</v>
      </c>
      <c r="X27" s="270"/>
    </row>
    <row r="28" spans="3:24" s="113" customFormat="1" ht="12" thickTop="1">
      <c r="C28" s="264" t="s">
        <v>450</v>
      </c>
      <c r="D28" s="266">
        <v>7</v>
      </c>
      <c r="E28" s="271" t="s">
        <v>490</v>
      </c>
      <c r="F28" s="143" t="s">
        <v>196</v>
      </c>
      <c r="G28" s="144" t="s">
        <v>129</v>
      </c>
      <c r="H28" s="224">
        <v>0.015</v>
      </c>
      <c r="I28" s="224">
        <v>0.015</v>
      </c>
      <c r="J28" s="224">
        <v>0.015</v>
      </c>
      <c r="K28" s="156">
        <v>0.015</v>
      </c>
      <c r="L28" s="156">
        <v>0.015</v>
      </c>
      <c r="M28" s="156">
        <v>0.015</v>
      </c>
      <c r="N28" s="156">
        <v>0.01</v>
      </c>
      <c r="O28" s="156">
        <v>0.01</v>
      </c>
      <c r="P28" s="156">
        <v>0.01</v>
      </c>
      <c r="Q28" s="156">
        <v>0.01</v>
      </c>
      <c r="R28" s="156">
        <v>0.01</v>
      </c>
      <c r="S28" s="156">
        <v>0.01</v>
      </c>
      <c r="T28" s="156">
        <v>0.015</v>
      </c>
      <c r="U28" s="156">
        <v>0.015</v>
      </c>
      <c r="V28" s="156">
        <v>0.015</v>
      </c>
      <c r="W28" s="157">
        <f>SUM(K28:V28)/12</f>
        <v>0.012499999999999997</v>
      </c>
      <c r="X28" s="270"/>
    </row>
    <row r="29" spans="3:24" s="113" customFormat="1" ht="12" thickBot="1">
      <c r="C29" s="265"/>
      <c r="D29" s="267"/>
      <c r="E29" s="269"/>
      <c r="F29" s="145" t="s">
        <v>204</v>
      </c>
      <c r="G29" s="146" t="s">
        <v>207</v>
      </c>
      <c r="H29" s="224">
        <v>0.015</v>
      </c>
      <c r="I29" s="224">
        <v>0.015</v>
      </c>
      <c r="J29" s="224">
        <v>0.015</v>
      </c>
      <c r="K29" s="158">
        <v>0.02</v>
      </c>
      <c r="L29" s="158">
        <v>0.02</v>
      </c>
      <c r="M29" s="158">
        <v>0.02</v>
      </c>
      <c r="N29" s="158">
        <v>0.02</v>
      </c>
      <c r="O29" s="158">
        <v>0.02</v>
      </c>
      <c r="P29" s="158">
        <v>0.02</v>
      </c>
      <c r="Q29" s="158">
        <v>0.02</v>
      </c>
      <c r="R29" s="158">
        <v>0.02</v>
      </c>
      <c r="S29" s="158">
        <v>0.02</v>
      </c>
      <c r="T29" s="158">
        <v>0.02</v>
      </c>
      <c r="U29" s="158">
        <v>0.02</v>
      </c>
      <c r="V29" s="158">
        <v>0.02</v>
      </c>
      <c r="W29" s="159">
        <f>MAX(K29:V29)</f>
        <v>0.02</v>
      </c>
      <c r="X29" s="270"/>
    </row>
    <row r="30" spans="3:24" s="113" customFormat="1" ht="12" thickTop="1">
      <c r="C30" s="264" t="s">
        <v>450</v>
      </c>
      <c r="D30" s="266">
        <v>8</v>
      </c>
      <c r="E30" s="268" t="s">
        <v>485</v>
      </c>
      <c r="F30" s="143" t="s">
        <v>196</v>
      </c>
      <c r="G30" s="144" t="s">
        <v>129</v>
      </c>
      <c r="H30" s="224">
        <v>0.05</v>
      </c>
      <c r="I30" s="224">
        <v>0.05</v>
      </c>
      <c r="J30" s="224">
        <v>0.05</v>
      </c>
      <c r="K30" s="156">
        <v>0.055</v>
      </c>
      <c r="L30" s="156">
        <v>0.055</v>
      </c>
      <c r="M30" s="156">
        <v>0.055</v>
      </c>
      <c r="N30" s="156">
        <v>0.045</v>
      </c>
      <c r="O30" s="156">
        <v>0.045</v>
      </c>
      <c r="P30" s="156">
        <v>0.045</v>
      </c>
      <c r="Q30" s="156">
        <v>0.045</v>
      </c>
      <c r="R30" s="156">
        <v>0.045</v>
      </c>
      <c r="S30" s="156">
        <v>0.045</v>
      </c>
      <c r="T30" s="156">
        <v>0.055</v>
      </c>
      <c r="U30" s="156">
        <v>0.055</v>
      </c>
      <c r="V30" s="156">
        <v>0.055</v>
      </c>
      <c r="W30" s="157">
        <f>SUM(K30:V30)/12</f>
        <v>0.049999999999999996</v>
      </c>
      <c r="X30" s="270"/>
    </row>
    <row r="31" spans="3:24" s="113" customFormat="1" ht="12" thickBot="1">
      <c r="C31" s="265"/>
      <c r="D31" s="267"/>
      <c r="E31" s="269"/>
      <c r="F31" s="145" t="s">
        <v>204</v>
      </c>
      <c r="G31" s="146" t="s">
        <v>207</v>
      </c>
      <c r="H31" s="224">
        <v>0.06</v>
      </c>
      <c r="I31" s="224">
        <v>0.06</v>
      </c>
      <c r="J31" s="224">
        <v>0.06</v>
      </c>
      <c r="K31" s="158">
        <v>0.06</v>
      </c>
      <c r="L31" s="158">
        <v>0.06</v>
      </c>
      <c r="M31" s="158">
        <v>0.06</v>
      </c>
      <c r="N31" s="158">
        <v>0.06</v>
      </c>
      <c r="O31" s="158">
        <v>0.06</v>
      </c>
      <c r="P31" s="158">
        <v>0.06</v>
      </c>
      <c r="Q31" s="158">
        <v>0.06</v>
      </c>
      <c r="R31" s="158">
        <v>0.06</v>
      </c>
      <c r="S31" s="158">
        <v>0.06</v>
      </c>
      <c r="T31" s="158">
        <v>0.06</v>
      </c>
      <c r="U31" s="158">
        <v>0.06</v>
      </c>
      <c r="V31" s="158">
        <v>0.06</v>
      </c>
      <c r="W31" s="159">
        <f>MAX(K31:V31)</f>
        <v>0.06</v>
      </c>
      <c r="X31" s="270"/>
    </row>
    <row r="32" spans="3:24" s="113" customFormat="1" ht="12" thickTop="1">
      <c r="C32" s="264" t="s">
        <v>450</v>
      </c>
      <c r="D32" s="266">
        <v>9</v>
      </c>
      <c r="E32" s="268" t="s">
        <v>486</v>
      </c>
      <c r="F32" s="143" t="s">
        <v>196</v>
      </c>
      <c r="G32" s="144" t="s">
        <v>129</v>
      </c>
      <c r="H32" s="224">
        <v>0.04</v>
      </c>
      <c r="I32" s="224">
        <v>0.04</v>
      </c>
      <c r="J32" s="224">
        <v>0.04</v>
      </c>
      <c r="K32" s="156">
        <v>0.045</v>
      </c>
      <c r="L32" s="156">
        <v>0.045</v>
      </c>
      <c r="M32" s="156">
        <v>0.045</v>
      </c>
      <c r="N32" s="156">
        <v>0.04</v>
      </c>
      <c r="O32" s="156">
        <v>0.04</v>
      </c>
      <c r="P32" s="156">
        <v>0.04</v>
      </c>
      <c r="Q32" s="156">
        <v>0.04</v>
      </c>
      <c r="R32" s="156">
        <v>0.04</v>
      </c>
      <c r="S32" s="156">
        <v>0.04</v>
      </c>
      <c r="T32" s="156">
        <v>0.045</v>
      </c>
      <c r="U32" s="156">
        <v>0.045</v>
      </c>
      <c r="V32" s="156">
        <v>0.045</v>
      </c>
      <c r="W32" s="157">
        <f>SUM(K32:V32)/12</f>
        <v>0.04249999999999999</v>
      </c>
      <c r="X32" s="270"/>
    </row>
    <row r="33" spans="3:24" s="113" customFormat="1" ht="12" thickBot="1">
      <c r="C33" s="265"/>
      <c r="D33" s="267"/>
      <c r="E33" s="269"/>
      <c r="F33" s="145" t="s">
        <v>204</v>
      </c>
      <c r="G33" s="146" t="s">
        <v>207</v>
      </c>
      <c r="H33" s="224">
        <v>0.05</v>
      </c>
      <c r="I33" s="224">
        <v>0.05</v>
      </c>
      <c r="J33" s="224">
        <v>0.05</v>
      </c>
      <c r="K33" s="158">
        <v>0.05</v>
      </c>
      <c r="L33" s="158">
        <v>0.05</v>
      </c>
      <c r="M33" s="158">
        <v>0.05</v>
      </c>
      <c r="N33" s="158">
        <v>0.05</v>
      </c>
      <c r="O33" s="158">
        <v>0.05</v>
      </c>
      <c r="P33" s="158">
        <v>0.05</v>
      </c>
      <c r="Q33" s="158">
        <v>0.05</v>
      </c>
      <c r="R33" s="158">
        <v>0.05</v>
      </c>
      <c r="S33" s="158">
        <v>0.05</v>
      </c>
      <c r="T33" s="158">
        <v>0.05</v>
      </c>
      <c r="U33" s="158">
        <v>0.05</v>
      </c>
      <c r="V33" s="158">
        <v>0.05</v>
      </c>
      <c r="W33" s="159">
        <f>MAX(K33:V33)</f>
        <v>0.05</v>
      </c>
      <c r="X33" s="270"/>
    </row>
    <row r="34" spans="3:24" s="113" customFormat="1" ht="12" thickTop="1">
      <c r="C34" s="264" t="s">
        <v>450</v>
      </c>
      <c r="D34" s="266">
        <v>10</v>
      </c>
      <c r="E34" s="268" t="s">
        <v>487</v>
      </c>
      <c r="F34" s="143" t="s">
        <v>196</v>
      </c>
      <c r="G34" s="144" t="s">
        <v>129</v>
      </c>
      <c r="H34" s="224">
        <v>0.02</v>
      </c>
      <c r="I34" s="224">
        <v>0.02</v>
      </c>
      <c r="J34" s="224">
        <v>0.02</v>
      </c>
      <c r="K34" s="156">
        <v>0.015</v>
      </c>
      <c r="L34" s="156">
        <v>0.015</v>
      </c>
      <c r="M34" s="156">
        <v>0.015</v>
      </c>
      <c r="N34" s="156">
        <v>0.015</v>
      </c>
      <c r="O34" s="156">
        <v>0.015</v>
      </c>
      <c r="P34" s="156">
        <v>0.015</v>
      </c>
      <c r="Q34" s="156">
        <v>0.015</v>
      </c>
      <c r="R34" s="156">
        <v>0.015</v>
      </c>
      <c r="S34" s="156">
        <v>0.015</v>
      </c>
      <c r="T34" s="156">
        <v>0.015</v>
      </c>
      <c r="U34" s="156">
        <v>0.015</v>
      </c>
      <c r="V34" s="156">
        <v>0.015</v>
      </c>
      <c r="W34" s="157">
        <f>SUM(K34:V34)/12</f>
        <v>0.015000000000000005</v>
      </c>
      <c r="X34" s="270"/>
    </row>
    <row r="35" spans="3:24" s="113" customFormat="1" ht="12" thickBot="1">
      <c r="C35" s="265"/>
      <c r="D35" s="267"/>
      <c r="E35" s="269"/>
      <c r="F35" s="145" t="s">
        <v>204</v>
      </c>
      <c r="G35" s="146" t="s">
        <v>207</v>
      </c>
      <c r="H35" s="224">
        <v>0.08</v>
      </c>
      <c r="I35" s="224">
        <v>0.08</v>
      </c>
      <c r="J35" s="224">
        <v>0.08</v>
      </c>
      <c r="K35" s="158">
        <v>0.08</v>
      </c>
      <c r="L35" s="158">
        <v>0.08</v>
      </c>
      <c r="M35" s="158">
        <v>0.08</v>
      </c>
      <c r="N35" s="158">
        <v>0.08</v>
      </c>
      <c r="O35" s="158">
        <v>0.08</v>
      </c>
      <c r="P35" s="158">
        <v>0.08</v>
      </c>
      <c r="Q35" s="158">
        <v>0.08</v>
      </c>
      <c r="R35" s="158">
        <v>0.08</v>
      </c>
      <c r="S35" s="158">
        <v>0.08</v>
      </c>
      <c r="T35" s="158">
        <v>0.08</v>
      </c>
      <c r="U35" s="158">
        <v>0.08</v>
      </c>
      <c r="V35" s="158">
        <v>0.08</v>
      </c>
      <c r="W35" s="159">
        <f>MAX(K35:V35)</f>
        <v>0.08</v>
      </c>
      <c r="X35" s="270"/>
    </row>
    <row r="36" spans="3:24" s="113" customFormat="1" ht="12" thickTop="1">
      <c r="C36" s="264" t="s">
        <v>450</v>
      </c>
      <c r="D36" s="266">
        <v>11</v>
      </c>
      <c r="E36" s="272" t="s">
        <v>488</v>
      </c>
      <c r="F36" s="143" t="s">
        <v>196</v>
      </c>
      <c r="G36" s="144" t="s">
        <v>129</v>
      </c>
      <c r="H36" s="224">
        <v>0.015</v>
      </c>
      <c r="I36" s="224">
        <v>0.015</v>
      </c>
      <c r="J36" s="224">
        <v>0.015</v>
      </c>
      <c r="K36" s="156">
        <v>0.015</v>
      </c>
      <c r="L36" s="156">
        <v>0.015</v>
      </c>
      <c r="M36" s="156">
        <v>0.015</v>
      </c>
      <c r="N36" s="156">
        <v>0.01</v>
      </c>
      <c r="O36" s="156">
        <v>0.01</v>
      </c>
      <c r="P36" s="156">
        <v>0.01</v>
      </c>
      <c r="Q36" s="156">
        <v>0.01</v>
      </c>
      <c r="R36" s="156">
        <v>0.01</v>
      </c>
      <c r="S36" s="156">
        <v>0.015</v>
      </c>
      <c r="T36" s="156">
        <v>0.015</v>
      </c>
      <c r="U36" s="156">
        <v>0.015</v>
      </c>
      <c r="V36" s="156">
        <v>0.015</v>
      </c>
      <c r="W36" s="157">
        <f>SUM(K36:V36)/12</f>
        <v>0.012916666666666665</v>
      </c>
      <c r="X36" s="270"/>
    </row>
    <row r="37" spans="3:24" s="113" customFormat="1" ht="12" thickBot="1">
      <c r="C37" s="265"/>
      <c r="D37" s="267"/>
      <c r="E37" s="273"/>
      <c r="F37" s="145" t="s">
        <v>204</v>
      </c>
      <c r="G37" s="146" t="s">
        <v>207</v>
      </c>
      <c r="H37" s="224">
        <v>0.05</v>
      </c>
      <c r="I37" s="224">
        <v>0.05</v>
      </c>
      <c r="J37" s="224">
        <v>0.05</v>
      </c>
      <c r="K37" s="158">
        <v>0.05</v>
      </c>
      <c r="L37" s="158">
        <v>0.05</v>
      </c>
      <c r="M37" s="158">
        <v>0.05</v>
      </c>
      <c r="N37" s="158">
        <v>0.05</v>
      </c>
      <c r="O37" s="158">
        <v>0.05</v>
      </c>
      <c r="P37" s="158">
        <v>0.05</v>
      </c>
      <c r="Q37" s="158">
        <v>0.05</v>
      </c>
      <c r="R37" s="158">
        <v>0.05</v>
      </c>
      <c r="S37" s="158">
        <v>0.05</v>
      </c>
      <c r="T37" s="158">
        <v>0.05</v>
      </c>
      <c r="U37" s="158">
        <v>0.05</v>
      </c>
      <c r="V37" s="158">
        <v>0.05</v>
      </c>
      <c r="W37" s="159">
        <f>MAX(K37:V37)</f>
        <v>0.05</v>
      </c>
      <c r="X37" s="270"/>
    </row>
    <row r="38" spans="3:24" s="113" customFormat="1" ht="12" thickTop="1">
      <c r="C38" s="264" t="s">
        <v>450</v>
      </c>
      <c r="D38" s="266">
        <v>12</v>
      </c>
      <c r="E38" s="272" t="s">
        <v>489</v>
      </c>
      <c r="F38" s="143" t="s">
        <v>196</v>
      </c>
      <c r="G38" s="144" t="s">
        <v>129</v>
      </c>
      <c r="H38" s="224">
        <v>0.015</v>
      </c>
      <c r="I38" s="224">
        <v>0.015</v>
      </c>
      <c r="J38" s="224">
        <v>0.015</v>
      </c>
      <c r="K38" s="156">
        <v>0.015</v>
      </c>
      <c r="L38" s="156">
        <v>0.015</v>
      </c>
      <c r="M38" s="156">
        <v>0.015</v>
      </c>
      <c r="N38" s="156">
        <v>0.01</v>
      </c>
      <c r="O38" s="156">
        <v>0.01</v>
      </c>
      <c r="P38" s="156">
        <v>0.01</v>
      </c>
      <c r="Q38" s="156">
        <v>0.01</v>
      </c>
      <c r="R38" s="156">
        <v>0.01</v>
      </c>
      <c r="S38" s="156">
        <v>0.015</v>
      </c>
      <c r="T38" s="156">
        <v>0.015</v>
      </c>
      <c r="U38" s="156">
        <v>0.015</v>
      </c>
      <c r="V38" s="156">
        <v>0.015</v>
      </c>
      <c r="W38" s="157">
        <f>SUM(K38:V38)/12</f>
        <v>0.012916666666666665</v>
      </c>
      <c r="X38" s="270"/>
    </row>
    <row r="39" spans="3:24" s="113" customFormat="1" ht="12" thickBot="1">
      <c r="C39" s="265"/>
      <c r="D39" s="267"/>
      <c r="E39" s="273"/>
      <c r="F39" s="145" t="s">
        <v>204</v>
      </c>
      <c r="G39" s="146" t="s">
        <v>207</v>
      </c>
      <c r="H39" s="224">
        <v>0.05</v>
      </c>
      <c r="I39" s="224">
        <v>0.05</v>
      </c>
      <c r="J39" s="224">
        <v>0.05</v>
      </c>
      <c r="K39" s="158">
        <v>0.05</v>
      </c>
      <c r="L39" s="158">
        <v>0.05</v>
      </c>
      <c r="M39" s="158">
        <v>0.05</v>
      </c>
      <c r="N39" s="158">
        <v>0.05</v>
      </c>
      <c r="O39" s="158">
        <v>0.05</v>
      </c>
      <c r="P39" s="158">
        <v>0.05</v>
      </c>
      <c r="Q39" s="158">
        <v>0.05</v>
      </c>
      <c r="R39" s="158">
        <v>0.05</v>
      </c>
      <c r="S39" s="158">
        <v>0.05</v>
      </c>
      <c r="T39" s="158">
        <v>0.05</v>
      </c>
      <c r="U39" s="158">
        <v>0.05</v>
      </c>
      <c r="V39" s="158">
        <v>0.05</v>
      </c>
      <c r="W39" s="159">
        <f>MAX(K39:V39)</f>
        <v>0.05</v>
      </c>
      <c r="X39" s="270"/>
    </row>
    <row r="40" spans="3:24" s="113" customFormat="1" ht="12" thickTop="1">
      <c r="C40" s="264" t="s">
        <v>450</v>
      </c>
      <c r="D40" s="266">
        <v>13</v>
      </c>
      <c r="E40" s="274"/>
      <c r="F40" s="143" t="s">
        <v>196</v>
      </c>
      <c r="G40" s="144" t="s">
        <v>129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7">
        <f>SUM(K40:V40)/12</f>
        <v>0</v>
      </c>
      <c r="X40" s="270"/>
    </row>
    <row r="41" spans="3:24" s="113" customFormat="1" ht="12" thickBot="1">
      <c r="C41" s="265"/>
      <c r="D41" s="267"/>
      <c r="E41" s="275"/>
      <c r="F41" s="145" t="s">
        <v>204</v>
      </c>
      <c r="G41" s="146" t="s">
        <v>207</v>
      </c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9">
        <f>MAX(K41:V41)</f>
        <v>0</v>
      </c>
      <c r="X41" s="270"/>
    </row>
    <row r="42" spans="4:23" ht="12" thickTop="1">
      <c r="D42" s="139"/>
      <c r="E42" s="140" t="s">
        <v>218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2"/>
    </row>
  </sheetData>
  <sheetProtection password="FA9C" sheet="1" objects="1" scenarios="1" formatColumns="0" formatRows="0"/>
  <mergeCells count="54">
    <mergeCell ref="C40:C41"/>
    <mergeCell ref="D40:D41"/>
    <mergeCell ref="E40:E41"/>
    <mergeCell ref="X40:X41"/>
    <mergeCell ref="C38:C39"/>
    <mergeCell ref="D38:D39"/>
    <mergeCell ref="E38:E39"/>
    <mergeCell ref="X38:X39"/>
    <mergeCell ref="C36:C37"/>
    <mergeCell ref="D36:D37"/>
    <mergeCell ref="E36:E37"/>
    <mergeCell ref="X36:X37"/>
    <mergeCell ref="C34:C35"/>
    <mergeCell ref="D34:D35"/>
    <mergeCell ref="E34:E35"/>
    <mergeCell ref="X34:X35"/>
    <mergeCell ref="C32:C33"/>
    <mergeCell ref="D32:D33"/>
    <mergeCell ref="E32:E33"/>
    <mergeCell ref="X32:X33"/>
    <mergeCell ref="C30:C31"/>
    <mergeCell ref="D30:D31"/>
    <mergeCell ref="E30:E31"/>
    <mergeCell ref="X30:X31"/>
    <mergeCell ref="C28:C29"/>
    <mergeCell ref="D28:D29"/>
    <mergeCell ref="E28:E29"/>
    <mergeCell ref="X28:X29"/>
    <mergeCell ref="C26:C27"/>
    <mergeCell ref="D26:D27"/>
    <mergeCell ref="E26:E27"/>
    <mergeCell ref="X26:X27"/>
    <mergeCell ref="C24:C25"/>
    <mergeCell ref="D24:D25"/>
    <mergeCell ref="E24:E25"/>
    <mergeCell ref="X24:X25"/>
    <mergeCell ref="C22:C23"/>
    <mergeCell ref="D22:D23"/>
    <mergeCell ref="E22:E23"/>
    <mergeCell ref="X22:X23"/>
    <mergeCell ref="X20:X21"/>
    <mergeCell ref="X16:X17"/>
    <mergeCell ref="C18:C19"/>
    <mergeCell ref="D18:D19"/>
    <mergeCell ref="E18:E19"/>
    <mergeCell ref="X18:X19"/>
    <mergeCell ref="D13:E14"/>
    <mergeCell ref="D9:G9"/>
    <mergeCell ref="C16:C17"/>
    <mergeCell ref="D16:D17"/>
    <mergeCell ref="E16:E17"/>
    <mergeCell ref="C20:C21"/>
    <mergeCell ref="D20:D21"/>
    <mergeCell ref="E20:E21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E16:E41">
      <formula1>900</formula1>
    </dataValidation>
    <dataValidation type="decimal" operator="greaterThanOrEqual" allowBlank="1" showInputMessage="1" showErrorMessage="1" sqref="H16:V41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5">
    <tabColor indexed="30"/>
    <pageSetUpPr fitToPage="1"/>
  </sheetPr>
  <dimension ref="A1:M41"/>
  <sheetViews>
    <sheetView showGridLines="0" zoomScalePageLayoutView="0" workbookViewId="0" topLeftCell="C8">
      <pane xSplit="5" ySplit="8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0" sqref="A40:IV41"/>
    </sheetView>
  </sheetViews>
  <sheetFormatPr defaultColWidth="9.140625" defaultRowHeight="11.25"/>
  <cols>
    <col min="1" max="2" width="0" style="58" hidden="1" customWidth="1"/>
    <col min="3" max="3" width="4.28125" style="58" customWidth="1"/>
    <col min="4" max="4" width="5.7109375" style="58" customWidth="1"/>
    <col min="5" max="5" width="38.28125" style="58" customWidth="1"/>
    <col min="6" max="6" width="45.7109375" style="58" customWidth="1"/>
    <col min="7" max="7" width="9.421875" style="81" customWidth="1"/>
    <col min="8" max="11" width="10.7109375" style="81" customWidth="1"/>
    <col min="12" max="12" width="11.7109375" style="58" bestFit="1" customWidth="1"/>
    <col min="13" max="16384" width="9.140625" style="58" customWidth="1"/>
  </cols>
  <sheetData>
    <row r="1" spans="1:12" s="60" customFormat="1" ht="12" hidden="1">
      <c r="A1" s="111"/>
      <c r="B1" s="111"/>
      <c r="C1" s="62">
        <v>0</v>
      </c>
      <c r="D1" s="62"/>
      <c r="E1" s="105">
        <v>0</v>
      </c>
      <c r="F1" s="65">
        <v>0</v>
      </c>
      <c r="G1" s="66">
        <f>god</f>
        <v>2015</v>
      </c>
      <c r="H1" s="112" t="s">
        <v>5</v>
      </c>
      <c r="I1" s="106" t="s">
        <v>5</v>
      </c>
      <c r="J1" s="106" t="s">
        <v>5</v>
      </c>
      <c r="K1" s="106" t="s">
        <v>128</v>
      </c>
      <c r="L1" s="78"/>
    </row>
    <row r="2" spans="1:11" s="108" customFormat="1" ht="11.25" hidden="1">
      <c r="A2" s="107"/>
      <c r="B2" s="107"/>
      <c r="H2" s="109">
        <f>G1-2</f>
        <v>2013</v>
      </c>
      <c r="I2" s="109">
        <f>G1-2</f>
        <v>2013</v>
      </c>
      <c r="J2" s="109">
        <f>G1-1</f>
        <v>2014</v>
      </c>
      <c r="K2" s="109">
        <f>$G$1</f>
        <v>2015</v>
      </c>
    </row>
    <row r="3" spans="1:11" s="106" customFormat="1" ht="11.25" hidden="1">
      <c r="A3" s="110"/>
      <c r="B3" s="110"/>
      <c r="H3" s="106" t="s">
        <v>162</v>
      </c>
      <c r="I3" s="106" t="s">
        <v>163</v>
      </c>
      <c r="J3" s="106" t="s">
        <v>162</v>
      </c>
      <c r="K3" s="106" t="s">
        <v>162</v>
      </c>
    </row>
    <row r="4" ht="11.25" hidden="1"/>
    <row r="5" ht="11.25" hidden="1"/>
    <row r="6" ht="11.25" hidden="1"/>
    <row r="7" spans="7:11" ht="11.25" hidden="1">
      <c r="G7" s="87"/>
      <c r="H7" s="87"/>
      <c r="I7" s="87"/>
      <c r="J7" s="87"/>
      <c r="K7" s="87"/>
    </row>
    <row r="8" spans="7:11" ht="11.25">
      <c r="G8" s="87"/>
      <c r="H8" s="87"/>
      <c r="I8" s="87"/>
      <c r="J8" s="87"/>
      <c r="K8" s="87"/>
    </row>
    <row r="9" spans="4:11" ht="25.5" customHeight="1">
      <c r="D9" s="276" t="str">
        <f>"Предложения "&amp;org&amp;" по технологическому расходу электроэнергии (мощности) - потерям в электрических сетях на "&amp;god&amp;" год в регионе: "&amp;region_name&amp;" (поквартально)"</f>
        <v>Предложения ООО "ПромЭнерго" г.Судогда по технологическому расходу электроэнергии (мощности) - потерям в электрических сетях на 2015 год в регионе: Владимирская область (поквартально)</v>
      </c>
      <c r="E9" s="276"/>
      <c r="F9" s="276"/>
      <c r="G9" s="276"/>
      <c r="H9" s="116"/>
      <c r="I9" s="116"/>
      <c r="J9" s="116"/>
      <c r="K9" s="116"/>
    </row>
    <row r="10" spans="7:11" ht="11.25">
      <c r="G10" s="94"/>
      <c r="H10" s="94"/>
      <c r="I10" s="94"/>
      <c r="J10" s="94"/>
      <c r="K10" s="94"/>
    </row>
    <row r="11" spans="4:13" ht="27" customHeight="1">
      <c r="D11" s="209" t="s">
        <v>8</v>
      </c>
      <c r="E11" s="204" t="s">
        <v>124</v>
      </c>
      <c r="F11" s="210" t="s">
        <v>157</v>
      </c>
      <c r="G11" s="210" t="s">
        <v>166</v>
      </c>
      <c r="H11" s="204" t="str">
        <f>"I квартал "&amp;god</f>
        <v>I квартал 2015</v>
      </c>
      <c r="I11" s="204" t="str">
        <f>"II квартал "&amp;god</f>
        <v>II квартал 2015</v>
      </c>
      <c r="J11" s="204" t="str">
        <f>"III квартал "&amp;god</f>
        <v>III квартал 2015</v>
      </c>
      <c r="K11" s="204" t="str">
        <f>"IV квартал "&amp;god</f>
        <v>IV квартал 2015</v>
      </c>
      <c r="L11" s="113"/>
      <c r="M11" s="113"/>
    </row>
    <row r="12" spans="4:13" ht="12" customHeight="1">
      <c r="D12" s="208">
        <v>1</v>
      </c>
      <c r="E12" s="208">
        <v>2</v>
      </c>
      <c r="F12" s="208">
        <v>3</v>
      </c>
      <c r="G12" s="208">
        <v>4</v>
      </c>
      <c r="H12" s="208">
        <v>5</v>
      </c>
      <c r="I12" s="208">
        <v>6</v>
      </c>
      <c r="J12" s="208">
        <v>7</v>
      </c>
      <c r="K12" s="208">
        <v>8</v>
      </c>
      <c r="L12" s="113"/>
      <c r="M12" s="113"/>
    </row>
    <row r="13" spans="4:13" ht="12" customHeight="1">
      <c r="D13" s="262" t="s">
        <v>115</v>
      </c>
      <c r="E13" s="262"/>
      <c r="F13" s="131" t="s">
        <v>196</v>
      </c>
      <c r="G13" s="132" t="s">
        <v>129</v>
      </c>
      <c r="H13" s="154">
        <f aca="true" t="shared" si="0" ref="H13:K14">SUMIF($F$15:$F$42,$F13,H$15:H$42)</f>
        <v>2.4098333333333337</v>
      </c>
      <c r="I13" s="154">
        <f t="shared" si="0"/>
        <v>2.1748333333333325</v>
      </c>
      <c r="J13" s="154">
        <f t="shared" si="0"/>
        <v>2.0765000000000002</v>
      </c>
      <c r="K13" s="154">
        <f t="shared" si="0"/>
        <v>2.4165000000000005</v>
      </c>
      <c r="L13" s="114"/>
      <c r="M13" s="113"/>
    </row>
    <row r="14" spans="4:13" ht="12" customHeight="1" thickBot="1">
      <c r="D14" s="263"/>
      <c r="E14" s="263"/>
      <c r="F14" s="137" t="s">
        <v>204</v>
      </c>
      <c r="G14" s="138" t="s">
        <v>207</v>
      </c>
      <c r="H14" s="155">
        <f t="shared" si="0"/>
        <v>7.589999999999998</v>
      </c>
      <c r="I14" s="155">
        <f t="shared" si="0"/>
        <v>7.589999999999998</v>
      </c>
      <c r="J14" s="155">
        <f t="shared" si="0"/>
        <v>7.589999999999998</v>
      </c>
      <c r="K14" s="155">
        <f t="shared" si="0"/>
        <v>7.589999999999998</v>
      </c>
      <c r="L14" s="114"/>
      <c r="M14" s="113"/>
    </row>
    <row r="15" spans="4:13" s="115" customFormat="1" ht="12.75" hidden="1" thickBot="1" thickTop="1">
      <c r="D15" s="133">
        <v>0</v>
      </c>
      <c r="E15" s="133"/>
      <c r="F15" s="134"/>
      <c r="G15" s="135"/>
      <c r="H15" s="136"/>
      <c r="I15" s="136"/>
      <c r="J15" s="136"/>
      <c r="K15" s="136"/>
      <c r="L15" s="114"/>
      <c r="M15" s="113"/>
    </row>
    <row r="16" spans="3:12" s="113" customFormat="1" ht="12" thickTop="1">
      <c r="C16" s="277"/>
      <c r="D16" s="266">
        <f>Субабоненты!$D$16</f>
        <v>1</v>
      </c>
      <c r="E16" s="279" t="str">
        <f>Субабоненты!$E$16</f>
        <v>ОАО "НПО Стеклопластик"</v>
      </c>
      <c r="F16" s="143" t="s">
        <v>196</v>
      </c>
      <c r="G16" s="144" t="s">
        <v>129</v>
      </c>
      <c r="H16" s="157">
        <f>(Субабоненты!K16+Субабоненты!L16+Субабоненты!M16)/3</f>
        <v>0.6733333333333333</v>
      </c>
      <c r="I16" s="157">
        <f>(Субабоненты!N16+Субабоненты!O16+Субабоненты!P16)/3</f>
        <v>0.67</v>
      </c>
      <c r="J16" s="157">
        <f>(Субабоненты!Q16+Субабоненты!R16+Субабоненты!S16)/3</f>
        <v>0.67</v>
      </c>
      <c r="K16" s="157">
        <f>(Субабоненты!T16+Субабоненты!U16+Субабоненты!V16)/3</f>
        <v>0.68</v>
      </c>
      <c r="L16" s="270"/>
    </row>
    <row r="17" spans="3:12" s="113" customFormat="1" ht="12" thickBot="1">
      <c r="C17" s="277"/>
      <c r="D17" s="278"/>
      <c r="E17" s="280"/>
      <c r="F17" s="145" t="s">
        <v>204</v>
      </c>
      <c r="G17" s="146" t="s">
        <v>207</v>
      </c>
      <c r="H17" s="159">
        <f>MAX(Субабоненты!K17,Субабоненты!L17,Субабоненты!M17)</f>
        <v>2</v>
      </c>
      <c r="I17" s="159">
        <f>MAX(Субабоненты!N17,Субабоненты!O17,Субабоненты!P17)</f>
        <v>2</v>
      </c>
      <c r="J17" s="159">
        <f>MAX(Субабоненты!Q17,Субабоненты!R17,Субабоненты!S17)</f>
        <v>2</v>
      </c>
      <c r="K17" s="159">
        <f>MAX(Субабоненты!T17,Субабоненты!U17,Субабоненты!V17)</f>
        <v>2</v>
      </c>
      <c r="L17" s="270"/>
    </row>
    <row r="18" spans="3:12" s="113" customFormat="1" ht="12" thickTop="1">
      <c r="C18" s="277"/>
      <c r="D18" s="266">
        <f>Субабоненты!$D$18</f>
        <v>2</v>
      </c>
      <c r="E18" s="279" t="str">
        <f>Субабоненты!$E$18</f>
        <v>ООО "Лауша Файбер Судогда"</v>
      </c>
      <c r="F18" s="143" t="s">
        <v>196</v>
      </c>
      <c r="G18" s="144" t="s">
        <v>129</v>
      </c>
      <c r="H18" s="157">
        <f>(Субабоненты!K18+Субабоненты!L18+Субабоненты!M18)/3</f>
        <v>1</v>
      </c>
      <c r="I18" s="157">
        <f>(Субабоненты!N18+Субабоненты!O18+Субабоненты!P18)/3</f>
        <v>1</v>
      </c>
      <c r="J18" s="157">
        <f>(Субабоненты!Q18+Субабоненты!R18+Субабоненты!S18)/3</f>
        <v>1</v>
      </c>
      <c r="K18" s="157">
        <f>(Субабоненты!T18+Субабоненты!U18+Субабоненты!V18)/3</f>
        <v>1</v>
      </c>
      <c r="L18" s="270"/>
    </row>
    <row r="19" spans="3:12" s="113" customFormat="1" ht="12" thickBot="1">
      <c r="C19" s="277"/>
      <c r="D19" s="278"/>
      <c r="E19" s="280"/>
      <c r="F19" s="145" t="s">
        <v>204</v>
      </c>
      <c r="G19" s="146" t="s">
        <v>207</v>
      </c>
      <c r="H19" s="159">
        <f>MAX(Субабоненты!K19,Субабоненты!L19,Субабоненты!M19)</f>
        <v>2.58</v>
      </c>
      <c r="I19" s="159">
        <f>MAX(Субабоненты!N19,Субабоненты!O19,Субабоненты!P19)</f>
        <v>2.58</v>
      </c>
      <c r="J19" s="159">
        <f>MAX(Субабоненты!Q19,Субабоненты!R19,Субабоненты!S19)</f>
        <v>2.58</v>
      </c>
      <c r="K19" s="159">
        <f>MAX(Субабоненты!T19,Субабоненты!U19,Субабоненты!V19)</f>
        <v>2.58</v>
      </c>
      <c r="L19" s="270"/>
    </row>
    <row r="20" spans="3:12" s="113" customFormat="1" ht="12" thickTop="1">
      <c r="C20" s="277"/>
      <c r="D20" s="266">
        <f>Субабоненты!$D$20</f>
        <v>3</v>
      </c>
      <c r="E20" s="279" t="str">
        <f>Субабоненты!$E$20</f>
        <v>ООО "Судогодские стеклопластики"</v>
      </c>
      <c r="F20" s="143" t="s">
        <v>196</v>
      </c>
      <c r="G20" s="144" t="s">
        <v>129</v>
      </c>
      <c r="H20" s="157">
        <f>(Субабоненты!K20+Субабоненты!L20+Субабоненты!M20)/3</f>
        <v>0.22</v>
      </c>
      <c r="I20" s="157">
        <f>(Субабоненты!N20+Субабоненты!O20+Субабоненты!P20)/3</f>
        <v>0.21833333333333335</v>
      </c>
      <c r="J20" s="157">
        <f>(Субабоненты!Q20+Субабоненты!R20+Субабоненты!S20)/3</f>
        <v>0.21666666666666667</v>
      </c>
      <c r="K20" s="157">
        <f>(Субабоненты!T20+Субабоненты!U20+Субабоненты!V20)/3</f>
        <v>0.22</v>
      </c>
      <c r="L20" s="270"/>
    </row>
    <row r="21" spans="3:12" s="113" customFormat="1" ht="12" thickBot="1">
      <c r="C21" s="277"/>
      <c r="D21" s="278"/>
      <c r="E21" s="280"/>
      <c r="F21" s="145" t="s">
        <v>204</v>
      </c>
      <c r="G21" s="146" t="s">
        <v>207</v>
      </c>
      <c r="H21" s="159">
        <f>MAX(Субабоненты!K21,Субабоненты!L21,Субабоненты!M21)</f>
        <v>2.1</v>
      </c>
      <c r="I21" s="159">
        <f>MAX(Субабоненты!N21,Субабоненты!O21,Субабоненты!P21)</f>
        <v>2.1</v>
      </c>
      <c r="J21" s="159">
        <f>MAX(Субабоненты!Q21,Субабоненты!R21,Субабоненты!S21)</f>
        <v>2.1</v>
      </c>
      <c r="K21" s="159">
        <f>MAX(Субабоненты!T21,Субабоненты!U21,Субабоненты!V21)</f>
        <v>2.1</v>
      </c>
      <c r="L21" s="270"/>
    </row>
    <row r="22" spans="3:12" s="113" customFormat="1" ht="12" thickTop="1">
      <c r="C22" s="277"/>
      <c r="D22" s="266">
        <f>Субабоненты!$D$22</f>
        <v>4</v>
      </c>
      <c r="E22" s="279" t="str">
        <f>Субабоненты!$E$22</f>
        <v>ОАО "МТС"</v>
      </c>
      <c r="F22" s="143" t="s">
        <v>196</v>
      </c>
      <c r="G22" s="144" t="s">
        <v>129</v>
      </c>
      <c r="H22" s="157">
        <f>(Субабоненты!K22+Субабоненты!L22+Субабоненты!M22)/3</f>
        <v>0.0025</v>
      </c>
      <c r="I22" s="157">
        <f>(Субабоненты!N22+Субабоненты!O22+Субабоненты!P22)/3</f>
        <v>0.0025</v>
      </c>
      <c r="J22" s="157">
        <f>(Субабоненты!Q22+Субабоненты!R22+Субабоненты!S22)/3</f>
        <v>0.0025</v>
      </c>
      <c r="K22" s="157">
        <f>(Субабоненты!T22+Субабоненты!U22+Субабоненты!V22)/3</f>
        <v>0.0025</v>
      </c>
      <c r="L22" s="270"/>
    </row>
    <row r="23" spans="3:12" s="113" customFormat="1" ht="12" thickBot="1">
      <c r="C23" s="277"/>
      <c r="D23" s="278"/>
      <c r="E23" s="280"/>
      <c r="F23" s="145" t="s">
        <v>204</v>
      </c>
      <c r="G23" s="146" t="s">
        <v>207</v>
      </c>
      <c r="H23" s="159">
        <f>MAX(Субабоненты!K23,Субабоненты!L23,Субабоненты!M23)</f>
        <v>0.01</v>
      </c>
      <c r="I23" s="159">
        <f>MAX(Субабоненты!N23,Субабоненты!O23,Субабоненты!P23)</f>
        <v>0.01</v>
      </c>
      <c r="J23" s="159">
        <f>MAX(Субабоненты!Q23,Субабоненты!R23,Субабоненты!S23)</f>
        <v>0.01</v>
      </c>
      <c r="K23" s="159">
        <f>MAX(Субабоненты!T23,Субабоненты!U23,Субабоненты!V23)</f>
        <v>0.01</v>
      </c>
      <c r="L23" s="270"/>
    </row>
    <row r="24" spans="3:12" s="113" customFormat="1" ht="12" thickTop="1">
      <c r="C24" s="277"/>
      <c r="D24" s="266">
        <f>Субабоненты!$D$24</f>
        <v>5</v>
      </c>
      <c r="E24" s="279" t="str">
        <f>Субабоненты!$E$24</f>
        <v>ЗАО "Мобиком-Центр"</v>
      </c>
      <c r="F24" s="143" t="s">
        <v>196</v>
      </c>
      <c r="G24" s="144" t="s">
        <v>129</v>
      </c>
      <c r="H24" s="157">
        <f>(Субабоненты!K24+Субабоненты!L24+Субабоненты!M24)/3</f>
        <v>0.004</v>
      </c>
      <c r="I24" s="157">
        <f>(Субабоненты!N24+Субабоненты!O24+Субабоненты!P24)/3</f>
        <v>0.004</v>
      </c>
      <c r="J24" s="157">
        <f>(Субабоненты!Q24+Субабоненты!R24+Субабоненты!S24)/3</f>
        <v>0.004</v>
      </c>
      <c r="K24" s="157">
        <f>(Субабоненты!T24+Субабоненты!U24+Субабоненты!V24)/3</f>
        <v>0.004</v>
      </c>
      <c r="L24" s="270"/>
    </row>
    <row r="25" spans="3:12" s="113" customFormat="1" ht="12" thickBot="1">
      <c r="C25" s="277"/>
      <c r="D25" s="278"/>
      <c r="E25" s="280"/>
      <c r="F25" s="145" t="s">
        <v>204</v>
      </c>
      <c r="G25" s="146" t="s">
        <v>207</v>
      </c>
      <c r="H25" s="159">
        <f>MAX(Субабоненты!K25,Субабоненты!L25,Субабоненты!M25)</f>
        <v>0.01</v>
      </c>
      <c r="I25" s="159">
        <f>MAX(Субабоненты!N25,Субабоненты!O25,Субабоненты!P25)</f>
        <v>0.01</v>
      </c>
      <c r="J25" s="159">
        <f>MAX(Субабоненты!Q25,Субабоненты!R25,Субабоненты!S25)</f>
        <v>0.01</v>
      </c>
      <c r="K25" s="159">
        <f>MAX(Субабоненты!T25,Субабоненты!U25,Субабоненты!V25)</f>
        <v>0.01</v>
      </c>
      <c r="L25" s="270"/>
    </row>
    <row r="26" spans="3:12" s="113" customFormat="1" ht="12" thickTop="1">
      <c r="C26" s="277"/>
      <c r="D26" s="266">
        <f>Субабоненты!$D$26</f>
        <v>6</v>
      </c>
      <c r="E26" s="279" t="str">
        <f>Субабоненты!$E$26</f>
        <v>ООО "Теплопром"</v>
      </c>
      <c r="F26" s="143" t="s">
        <v>196</v>
      </c>
      <c r="G26" s="144" t="s">
        <v>129</v>
      </c>
      <c r="H26" s="157">
        <f>(Субабоненты!K26+Субабоненты!L26+Субабоненты!M26)/3</f>
        <v>0.3499999999999999</v>
      </c>
      <c r="I26" s="157">
        <f>(Субабоненты!N26+Субабоненты!O26+Субабоненты!P26)/3</f>
        <v>0.15</v>
      </c>
      <c r="J26" s="157">
        <f>(Субабоненты!Q26+Субабоненты!R26+Субабоненты!S26)/3</f>
        <v>0.05000000000000001</v>
      </c>
      <c r="K26" s="157">
        <f>(Субабоненты!T26+Субабоненты!U26+Субабоненты!V26)/3</f>
        <v>0.3499999999999999</v>
      </c>
      <c r="L26" s="270"/>
    </row>
    <row r="27" spans="3:12" s="113" customFormat="1" ht="12" thickBot="1">
      <c r="C27" s="277"/>
      <c r="D27" s="278"/>
      <c r="E27" s="280"/>
      <c r="F27" s="145" t="s">
        <v>204</v>
      </c>
      <c r="G27" s="146" t="s">
        <v>207</v>
      </c>
      <c r="H27" s="159">
        <f>MAX(Субабоненты!K27,Субабоненты!L27,Субабоненты!M27)</f>
        <v>0.58</v>
      </c>
      <c r="I27" s="159">
        <f>MAX(Субабоненты!N27,Субабоненты!O27,Субабоненты!P27)</f>
        <v>0.58</v>
      </c>
      <c r="J27" s="159">
        <f>MAX(Субабоненты!Q27,Субабоненты!R27,Субабоненты!S27)</f>
        <v>0.58</v>
      </c>
      <c r="K27" s="159">
        <f>MAX(Субабоненты!T27,Субабоненты!U27,Субабоненты!V27)</f>
        <v>0.58</v>
      </c>
      <c r="L27" s="270"/>
    </row>
    <row r="28" spans="3:12" s="113" customFormat="1" ht="12" thickTop="1">
      <c r="C28" s="277"/>
      <c r="D28" s="266">
        <f>Субабоненты!$D$28</f>
        <v>7</v>
      </c>
      <c r="E28" s="279" t="str">
        <f>Субабоненты!$E$28</f>
        <v>ООО "Альянс"</v>
      </c>
      <c r="F28" s="143" t="s">
        <v>196</v>
      </c>
      <c r="G28" s="144" t="s">
        <v>129</v>
      </c>
      <c r="H28" s="157">
        <f>(Субабоненты!K28+Субабоненты!L28+Субабоненты!M28)/3</f>
        <v>0.015</v>
      </c>
      <c r="I28" s="157">
        <f>(Субабоненты!N28+Субабоненты!O28+Субабоненты!P28)/3</f>
        <v>0.01</v>
      </c>
      <c r="J28" s="157">
        <f>(Субабоненты!Q28+Субабоненты!R28+Субабоненты!S28)/3</f>
        <v>0.01</v>
      </c>
      <c r="K28" s="157">
        <f>(Субабоненты!T28+Субабоненты!U28+Субабоненты!V28)/3</f>
        <v>0.015</v>
      </c>
      <c r="L28" s="270"/>
    </row>
    <row r="29" spans="3:12" s="113" customFormat="1" ht="12" thickBot="1">
      <c r="C29" s="277"/>
      <c r="D29" s="278"/>
      <c r="E29" s="280"/>
      <c r="F29" s="145" t="s">
        <v>204</v>
      </c>
      <c r="G29" s="146" t="s">
        <v>207</v>
      </c>
      <c r="H29" s="159">
        <f>MAX(Субабоненты!K29,Субабоненты!L29,Субабоненты!M29)</f>
        <v>0.02</v>
      </c>
      <c r="I29" s="159">
        <f>MAX(Субабоненты!N29,Субабоненты!O29,Субабоненты!P29)</f>
        <v>0.02</v>
      </c>
      <c r="J29" s="159">
        <f>MAX(Субабоненты!Q29,Субабоненты!R29,Субабоненты!S29)</f>
        <v>0.02</v>
      </c>
      <c r="K29" s="159">
        <f>MAX(Субабоненты!T29,Субабоненты!U29,Субабоненты!V29)</f>
        <v>0.02</v>
      </c>
      <c r="L29" s="270"/>
    </row>
    <row r="30" spans="3:12" s="113" customFormat="1" ht="12" thickTop="1">
      <c r="C30" s="277"/>
      <c r="D30" s="266">
        <f>Субабоненты!$D$30</f>
        <v>8</v>
      </c>
      <c r="E30" s="279" t="str">
        <f>Субабоненты!$E$30</f>
        <v>ООО "ЭкоСток"</v>
      </c>
      <c r="F30" s="143" t="s">
        <v>196</v>
      </c>
      <c r="G30" s="144" t="s">
        <v>129</v>
      </c>
      <c r="H30" s="157">
        <f>(Субабоненты!K30+Субабоненты!L30+Субабоненты!M30)/3</f>
        <v>0.055</v>
      </c>
      <c r="I30" s="157">
        <f>(Субабоненты!N30+Субабоненты!O30+Субабоненты!P30)/3</f>
        <v>0.045000000000000005</v>
      </c>
      <c r="J30" s="157">
        <f>(Субабоненты!Q30+Субабоненты!R30+Субабоненты!S30)/3</f>
        <v>0.045000000000000005</v>
      </c>
      <c r="K30" s="157">
        <f>(Субабоненты!T30+Субабоненты!U30+Субабоненты!V30)/3</f>
        <v>0.055</v>
      </c>
      <c r="L30" s="270"/>
    </row>
    <row r="31" spans="3:12" s="113" customFormat="1" ht="12" thickBot="1">
      <c r="C31" s="277"/>
      <c r="D31" s="278"/>
      <c r="E31" s="280"/>
      <c r="F31" s="145" t="s">
        <v>204</v>
      </c>
      <c r="G31" s="146" t="s">
        <v>207</v>
      </c>
      <c r="H31" s="159">
        <f>MAX(Субабоненты!K31,Субабоненты!L31,Субабоненты!M31)</f>
        <v>0.06</v>
      </c>
      <c r="I31" s="159">
        <f>MAX(Субабоненты!N31,Субабоненты!O31,Субабоненты!P31)</f>
        <v>0.06</v>
      </c>
      <c r="J31" s="159">
        <f>MAX(Субабоненты!Q31,Субабоненты!R31,Субабоненты!S31)</f>
        <v>0.06</v>
      </c>
      <c r="K31" s="159">
        <f>MAX(Субабоненты!T31,Субабоненты!U31,Субабоненты!V31)</f>
        <v>0.06</v>
      </c>
      <c r="L31" s="270"/>
    </row>
    <row r="32" spans="3:12" s="113" customFormat="1" ht="12" thickTop="1">
      <c r="C32" s="277"/>
      <c r="D32" s="266">
        <f>Субабоненты!$D$32</f>
        <v>9</v>
      </c>
      <c r="E32" s="279" t="str">
        <f>Субабоненты!$E$32</f>
        <v>ООО "Аква Тек"</v>
      </c>
      <c r="F32" s="143" t="s">
        <v>196</v>
      </c>
      <c r="G32" s="144" t="s">
        <v>129</v>
      </c>
      <c r="H32" s="157">
        <f>(Субабоненты!K32+Субабоненты!L32+Субабоненты!M32)/3</f>
        <v>0.045000000000000005</v>
      </c>
      <c r="I32" s="157">
        <f>(Субабоненты!N32+Субабоненты!O32+Субабоненты!P32)/3</f>
        <v>0.04</v>
      </c>
      <c r="J32" s="157">
        <f>(Субабоненты!Q32+Субабоненты!R32+Субабоненты!S32)/3</f>
        <v>0.04</v>
      </c>
      <c r="K32" s="157">
        <f>(Субабоненты!T32+Субабоненты!U32+Субабоненты!V32)/3</f>
        <v>0.045000000000000005</v>
      </c>
      <c r="L32" s="270"/>
    </row>
    <row r="33" spans="3:12" s="113" customFormat="1" ht="12" thickBot="1">
      <c r="C33" s="277"/>
      <c r="D33" s="278"/>
      <c r="E33" s="280"/>
      <c r="F33" s="145" t="s">
        <v>204</v>
      </c>
      <c r="G33" s="146" t="s">
        <v>207</v>
      </c>
      <c r="H33" s="159">
        <f>MAX(Субабоненты!K33,Субабоненты!L33,Субабоненты!M33)</f>
        <v>0.05</v>
      </c>
      <c r="I33" s="159">
        <f>MAX(Субабоненты!N33,Субабоненты!O33,Субабоненты!P33)</f>
        <v>0.05</v>
      </c>
      <c r="J33" s="159">
        <f>MAX(Субабоненты!Q33,Субабоненты!R33,Субабоненты!S33)</f>
        <v>0.05</v>
      </c>
      <c r="K33" s="159">
        <f>MAX(Субабоненты!T33,Субабоненты!U33,Субабоненты!V33)</f>
        <v>0.05</v>
      </c>
      <c r="L33" s="270"/>
    </row>
    <row r="34" spans="3:12" s="113" customFormat="1" ht="12" thickTop="1">
      <c r="C34" s="277"/>
      <c r="D34" s="266">
        <f>Субабоненты!$D$34</f>
        <v>10</v>
      </c>
      <c r="E34" s="279" t="str">
        <f>Субабоненты!$E$34</f>
        <v>ООО "Питание"</v>
      </c>
      <c r="F34" s="143" t="s">
        <v>196</v>
      </c>
      <c r="G34" s="144" t="s">
        <v>129</v>
      </c>
      <c r="H34" s="157">
        <f>(Субабоненты!K34+Субабоненты!L34+Субабоненты!M34)/3</f>
        <v>0.015</v>
      </c>
      <c r="I34" s="157">
        <f>(Субабоненты!N34+Субабоненты!O34+Субабоненты!P34)/3</f>
        <v>0.015</v>
      </c>
      <c r="J34" s="157">
        <f>(Субабоненты!Q34+Субабоненты!R34+Субабоненты!S34)/3</f>
        <v>0.015</v>
      </c>
      <c r="K34" s="157">
        <f>(Субабоненты!T34+Субабоненты!U34+Субабоненты!V34)/3</f>
        <v>0.015</v>
      </c>
      <c r="L34" s="270"/>
    </row>
    <row r="35" spans="3:12" s="113" customFormat="1" ht="12" thickBot="1">
      <c r="C35" s="277"/>
      <c r="D35" s="278"/>
      <c r="E35" s="280"/>
      <c r="F35" s="145" t="s">
        <v>204</v>
      </c>
      <c r="G35" s="146" t="s">
        <v>207</v>
      </c>
      <c r="H35" s="159">
        <f>MAX(Субабоненты!K35,Субабоненты!L35,Субабоненты!M35)</f>
        <v>0.08</v>
      </c>
      <c r="I35" s="159">
        <f>MAX(Субабоненты!N35,Субабоненты!O35,Субабоненты!P35)</f>
        <v>0.08</v>
      </c>
      <c r="J35" s="159">
        <f>MAX(Субабоненты!Q35,Субабоненты!R35,Субабоненты!S35)</f>
        <v>0.08</v>
      </c>
      <c r="K35" s="159">
        <f>MAX(Субабоненты!T35,Субабоненты!U35,Субабоненты!V35)</f>
        <v>0.08</v>
      </c>
      <c r="L35" s="270"/>
    </row>
    <row r="36" spans="3:12" s="113" customFormat="1" ht="12" thickTop="1">
      <c r="C36" s="277"/>
      <c r="D36" s="266">
        <f>Субабоненты!$D$36</f>
        <v>11</v>
      </c>
      <c r="E36" s="279" t="str">
        <f>Субабоненты!$E$36</f>
        <v>                  ИП "Нестерова Г.П."</v>
      </c>
      <c r="F36" s="143" t="s">
        <v>196</v>
      </c>
      <c r="G36" s="144" t="s">
        <v>129</v>
      </c>
      <c r="H36" s="157">
        <f>(Субабоненты!K36+Субабоненты!L36+Субабоненты!M36)/3</f>
        <v>0.015</v>
      </c>
      <c r="I36" s="157">
        <f>(Субабоненты!N36+Субабоненты!O36+Субабоненты!P36)/3</f>
        <v>0.01</v>
      </c>
      <c r="J36" s="157">
        <f>(Субабоненты!Q36+Субабоненты!R36+Субабоненты!S36)/3</f>
        <v>0.011666666666666667</v>
      </c>
      <c r="K36" s="157">
        <f>(Субабоненты!T36+Субабоненты!U36+Субабоненты!V36)/3</f>
        <v>0.015</v>
      </c>
      <c r="L36" s="270"/>
    </row>
    <row r="37" spans="3:12" s="113" customFormat="1" ht="12" thickBot="1">
      <c r="C37" s="277"/>
      <c r="D37" s="278"/>
      <c r="E37" s="280"/>
      <c r="F37" s="145" t="s">
        <v>204</v>
      </c>
      <c r="G37" s="146" t="s">
        <v>207</v>
      </c>
      <c r="H37" s="159">
        <f>MAX(Субабоненты!K37,Субабоненты!L37,Субабоненты!M37)</f>
        <v>0.05</v>
      </c>
      <c r="I37" s="159">
        <f>MAX(Субабоненты!N37,Субабоненты!O37,Субабоненты!P37)</f>
        <v>0.05</v>
      </c>
      <c r="J37" s="159">
        <f>MAX(Субабоненты!Q37,Субабоненты!R37,Субабоненты!S37)</f>
        <v>0.05</v>
      </c>
      <c r="K37" s="159">
        <f>MAX(Субабоненты!T37,Субабоненты!U37,Субабоненты!V37)</f>
        <v>0.05</v>
      </c>
      <c r="L37" s="270"/>
    </row>
    <row r="38" spans="3:12" s="113" customFormat="1" ht="12" thickTop="1">
      <c r="C38" s="277"/>
      <c r="D38" s="266">
        <f>Субабоненты!$D$38</f>
        <v>12</v>
      </c>
      <c r="E38" s="279" t="str">
        <f>Субабоненты!$E$38</f>
        <v>                  ИП "Нечаев"</v>
      </c>
      <c r="F38" s="143" t="s">
        <v>196</v>
      </c>
      <c r="G38" s="144" t="s">
        <v>129</v>
      </c>
      <c r="H38" s="157">
        <f>(Субабоненты!K38+Субабоненты!L38+Субабоненты!M38)/3</f>
        <v>0.015</v>
      </c>
      <c r="I38" s="157">
        <f>(Субабоненты!N38+Субабоненты!O38+Субабоненты!P38)/3</f>
        <v>0.01</v>
      </c>
      <c r="J38" s="157">
        <f>(Субабоненты!Q38+Субабоненты!R38+Субабоненты!S38)/3</f>
        <v>0.011666666666666667</v>
      </c>
      <c r="K38" s="157">
        <f>(Субабоненты!T38+Субабоненты!U38+Субабоненты!V38)/3</f>
        <v>0.015</v>
      </c>
      <c r="L38" s="270"/>
    </row>
    <row r="39" spans="3:12" s="113" customFormat="1" ht="12" thickBot="1">
      <c r="C39" s="277"/>
      <c r="D39" s="278"/>
      <c r="E39" s="280"/>
      <c r="F39" s="145" t="s">
        <v>204</v>
      </c>
      <c r="G39" s="146" t="s">
        <v>207</v>
      </c>
      <c r="H39" s="159">
        <f>MAX(Субабоненты!K39,Субабоненты!L39,Субабоненты!M39)</f>
        <v>0.05</v>
      </c>
      <c r="I39" s="159">
        <f>MAX(Субабоненты!N39,Субабоненты!O39,Субабоненты!P39)</f>
        <v>0.05</v>
      </c>
      <c r="J39" s="159">
        <f>MAX(Субабоненты!Q39,Субабоненты!R39,Субабоненты!S39)</f>
        <v>0.05</v>
      </c>
      <c r="K39" s="159">
        <f>MAX(Субабоненты!T39,Субабоненты!U39,Субабоненты!V39)</f>
        <v>0.05</v>
      </c>
      <c r="L39" s="270"/>
    </row>
    <row r="40" spans="3:12" s="113" customFormat="1" ht="12" thickTop="1">
      <c r="C40" s="277"/>
      <c r="D40" s="266">
        <f>Субабоненты!$D$40</f>
        <v>13</v>
      </c>
      <c r="E40" s="279">
        <f>Субабоненты!$E$40</f>
        <v>0</v>
      </c>
      <c r="F40" s="143" t="s">
        <v>196</v>
      </c>
      <c r="G40" s="144" t="s">
        <v>129</v>
      </c>
      <c r="H40" s="157">
        <f>(Субабоненты!K40+Субабоненты!L40+Субабоненты!M40)/3</f>
        <v>0</v>
      </c>
      <c r="I40" s="157">
        <f>(Субабоненты!N40+Субабоненты!O40+Субабоненты!P40)/3</f>
        <v>0</v>
      </c>
      <c r="J40" s="157">
        <f>(Субабоненты!Q40+Субабоненты!R40+Субабоненты!S40)/3</f>
        <v>0</v>
      </c>
      <c r="K40" s="157">
        <f>(Субабоненты!T40+Субабоненты!U40+Субабоненты!V40)/3</f>
        <v>0</v>
      </c>
      <c r="L40" s="270"/>
    </row>
    <row r="41" spans="3:12" s="113" customFormat="1" ht="12" thickBot="1">
      <c r="C41" s="277"/>
      <c r="D41" s="278"/>
      <c r="E41" s="280"/>
      <c r="F41" s="145" t="s">
        <v>204</v>
      </c>
      <c r="G41" s="146" t="s">
        <v>207</v>
      </c>
      <c r="H41" s="159">
        <f>MAX(Субабоненты!K41,Субабоненты!L41,Субабоненты!M41)</f>
        <v>0</v>
      </c>
      <c r="I41" s="159">
        <f>MAX(Субабоненты!N41,Субабоненты!O41,Субабоненты!P41)</f>
        <v>0</v>
      </c>
      <c r="J41" s="159">
        <f>MAX(Субабоненты!Q41,Субабоненты!R41,Субабоненты!S41)</f>
        <v>0</v>
      </c>
      <c r="K41" s="159">
        <f>MAX(Субабоненты!T41,Субабоненты!U41,Субабоненты!V41)</f>
        <v>0</v>
      </c>
      <c r="L41" s="270"/>
    </row>
    <row r="42" ht="12" thickTop="1"/>
  </sheetData>
  <sheetProtection password="FA9C" sheet="1" objects="1" scenarios="1" formatColumns="0" formatRows="0"/>
  <mergeCells count="54">
    <mergeCell ref="C40:C41"/>
    <mergeCell ref="D40:D41"/>
    <mergeCell ref="E40:E41"/>
    <mergeCell ref="L40:L41"/>
    <mergeCell ref="C38:C39"/>
    <mergeCell ref="D38:D39"/>
    <mergeCell ref="E38:E39"/>
    <mergeCell ref="L38:L39"/>
    <mergeCell ref="C36:C37"/>
    <mergeCell ref="D36:D37"/>
    <mergeCell ref="E36:E37"/>
    <mergeCell ref="L36:L37"/>
    <mergeCell ref="C34:C35"/>
    <mergeCell ref="D34:D35"/>
    <mergeCell ref="E34:E35"/>
    <mergeCell ref="L34:L35"/>
    <mergeCell ref="C32:C33"/>
    <mergeCell ref="D32:D33"/>
    <mergeCell ref="E32:E33"/>
    <mergeCell ref="L32:L33"/>
    <mergeCell ref="C30:C31"/>
    <mergeCell ref="D30:D31"/>
    <mergeCell ref="E30:E31"/>
    <mergeCell ref="L30:L31"/>
    <mergeCell ref="C28:C29"/>
    <mergeCell ref="D28:D29"/>
    <mergeCell ref="E28:E29"/>
    <mergeCell ref="L28:L29"/>
    <mergeCell ref="C26:C27"/>
    <mergeCell ref="D26:D27"/>
    <mergeCell ref="E26:E27"/>
    <mergeCell ref="L26:L27"/>
    <mergeCell ref="C24:C25"/>
    <mergeCell ref="D24:D25"/>
    <mergeCell ref="E24:E25"/>
    <mergeCell ref="L24:L25"/>
    <mergeCell ref="C22:C23"/>
    <mergeCell ref="D22:D23"/>
    <mergeCell ref="E22:E23"/>
    <mergeCell ref="L22:L23"/>
    <mergeCell ref="L20:L21"/>
    <mergeCell ref="L16:L17"/>
    <mergeCell ref="C18:C19"/>
    <mergeCell ref="D18:D19"/>
    <mergeCell ref="E18:E19"/>
    <mergeCell ref="L18:L19"/>
    <mergeCell ref="D9:G9"/>
    <mergeCell ref="D13:E14"/>
    <mergeCell ref="C16:C17"/>
    <mergeCell ref="D16:D17"/>
    <mergeCell ref="E16:E17"/>
    <mergeCell ref="C20:C21"/>
    <mergeCell ref="D20:D21"/>
    <mergeCell ref="E20:E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6">
    <tabColor indexed="31"/>
    <pageSetUpPr fitToPage="1"/>
  </sheetPr>
  <dimension ref="C6:D19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2" hidden="1" customWidth="1"/>
    <col min="3" max="3" width="3.7109375" style="12" customWidth="1"/>
    <col min="4" max="4" width="94.8515625" style="12" customWidth="1"/>
    <col min="5" max="16384" width="9.140625" style="12" customWidth="1"/>
  </cols>
  <sheetData>
    <row r="1" ht="11.25" hidden="1"/>
    <row r="2" ht="11.25" hidden="1"/>
    <row r="3" ht="11.25" hidden="1"/>
    <row r="4" ht="11.25" hidden="1"/>
    <row r="5" ht="11.25" hidden="1"/>
    <row r="6" spans="3:4" ht="11.25">
      <c r="C6" s="13"/>
      <c r="D6" s="13"/>
    </row>
    <row r="7" spans="3:4" ht="19.5" customHeight="1">
      <c r="C7" s="13"/>
      <c r="D7" s="8" t="s">
        <v>95</v>
      </c>
    </row>
    <row r="8" spans="3:4" ht="11.25">
      <c r="C8" s="13"/>
      <c r="D8" s="13"/>
    </row>
    <row r="9" spans="3:4" ht="19.5" customHeight="1">
      <c r="C9" s="13"/>
      <c r="D9" s="14"/>
    </row>
    <row r="10" spans="3:4" ht="19.5" customHeight="1">
      <c r="C10" s="13"/>
      <c r="D10" s="14"/>
    </row>
    <row r="11" spans="3:4" ht="19.5" customHeight="1">
      <c r="C11" s="13"/>
      <c r="D11" s="14"/>
    </row>
    <row r="12" spans="3:4" ht="19.5" customHeight="1">
      <c r="C12" s="13"/>
      <c r="D12" s="14"/>
    </row>
    <row r="13" spans="3:4" ht="19.5" customHeight="1">
      <c r="C13" s="13"/>
      <c r="D13" s="14"/>
    </row>
    <row r="14" spans="3:4" ht="19.5" customHeight="1">
      <c r="C14" s="13"/>
      <c r="D14" s="14"/>
    </row>
    <row r="15" spans="3:4" ht="19.5" customHeight="1">
      <c r="C15" s="13"/>
      <c r="D15" s="14"/>
    </row>
    <row r="16" spans="3:4" ht="19.5" customHeight="1">
      <c r="C16" s="13"/>
      <c r="D16" s="14"/>
    </row>
    <row r="17" spans="3:4" ht="19.5" customHeight="1">
      <c r="C17" s="13"/>
      <c r="D17" s="14"/>
    </row>
    <row r="18" spans="3:4" ht="19.5" customHeight="1">
      <c r="C18" s="13"/>
      <c r="D18" s="14"/>
    </row>
    <row r="19" spans="3:4" ht="11.25">
      <c r="C19" s="13"/>
      <c r="D19" s="13"/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9:D18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Предложения сетевой компании по технологическому расходу электроэнергии (мощности) - потерям в электрических сетях на 2015 год</dc:title>
  <dc:subject>Предложения сетевой компании по технологическому расходу электроэнергии (мощности) - потерям в электрических сетях на 2015 год</dc:subject>
  <dc:creator>--</dc:creator>
  <cp:keywords/>
  <dc:description/>
  <cp:lastModifiedBy>Utwig</cp:lastModifiedBy>
  <cp:lastPrinted>2014-03-26T11:18:17Z</cp:lastPrinted>
  <dcterms:created xsi:type="dcterms:W3CDTF">2004-05-21T07:18:45Z</dcterms:created>
  <dcterms:modified xsi:type="dcterms:W3CDTF">2014-03-26T11:21:23Z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FORM3.1.2015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1.0.1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REGU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